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480" windowWidth="25605" windowHeight="14520"/>
  </bookViews>
  <sheets>
    <sheet name="Begroting 2017" sheetId="1" r:id="rId1"/>
    <sheet name="Contributie verdeling" sheetId="5" r:id="rId2"/>
    <sheet name="Verantwoording inschrijfgeld" sheetId="6" r:id="rId3"/>
  </sheets>
  <definedNames>
    <definedName name="_xlnm.Print_Area" localSheetId="0">'Begroting 2017'!$A$1:$F$52</definedName>
    <definedName name="_xlnm.Print_Area" localSheetId="1">'Contributie verdeling'!$A$1:$G$36</definedName>
    <definedName name="_xlnm.Print_Area" localSheetId="2">'Verantwoording inschrijfgeld'!$A$1:$D$11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D23" i="5"/>
  <c r="D5" i="5"/>
  <c r="E23" i="5"/>
  <c r="F6" i="1"/>
  <c r="D24" i="5"/>
  <c r="D6" i="5"/>
  <c r="E24" i="5"/>
  <c r="F7" i="1"/>
  <c r="D25" i="5"/>
  <c r="D7" i="5"/>
  <c r="E25" i="5"/>
  <c r="F8" i="1"/>
  <c r="D27" i="5"/>
  <c r="D9" i="5"/>
  <c r="E27" i="5"/>
  <c r="F9" i="1"/>
  <c r="D28" i="5"/>
  <c r="D10" i="5"/>
  <c r="E28" i="5"/>
  <c r="F10" i="1"/>
  <c r="D29" i="5"/>
  <c r="D11" i="5"/>
  <c r="E29" i="5"/>
  <c r="F11" i="1"/>
  <c r="D30" i="5"/>
  <c r="D12" i="5"/>
  <c r="E30" i="5"/>
  <c r="F12" i="1"/>
  <c r="D31" i="5"/>
  <c r="D13" i="5"/>
  <c r="E31" i="5"/>
  <c r="F13" i="1"/>
  <c r="D32" i="5"/>
  <c r="D14" i="5"/>
  <c r="E32" i="5"/>
  <c r="F14" i="1"/>
  <c r="D33" i="5"/>
  <c r="D15" i="5"/>
  <c r="E33" i="5"/>
  <c r="F15" i="1"/>
  <c r="D35" i="5"/>
  <c r="F17" i="1"/>
  <c r="F16" i="1"/>
  <c r="F18" i="1"/>
  <c r="F23" i="5"/>
  <c r="F21" i="1"/>
  <c r="F24" i="5"/>
  <c r="F22" i="1"/>
  <c r="F25" i="5"/>
  <c r="F23" i="1"/>
  <c r="F27" i="5"/>
  <c r="F24" i="1"/>
  <c r="F28" i="5"/>
  <c r="F25" i="1"/>
  <c r="F26" i="1"/>
  <c r="F51" i="1"/>
  <c r="C23" i="5"/>
  <c r="C6" i="1"/>
  <c r="C24" i="5"/>
  <c r="C7" i="1"/>
  <c r="C25" i="5"/>
  <c r="C8" i="1"/>
  <c r="C27" i="5"/>
  <c r="C9" i="1"/>
  <c r="C28" i="5"/>
  <c r="C10" i="1"/>
  <c r="C29" i="5"/>
  <c r="C11" i="1"/>
  <c r="C30" i="5"/>
  <c r="C12" i="1"/>
  <c r="C31" i="5"/>
  <c r="C13" i="1"/>
  <c r="C32" i="5"/>
  <c r="C14" i="1"/>
  <c r="C15" i="1"/>
  <c r="C34" i="5"/>
  <c r="C16" i="1"/>
  <c r="C35" i="5"/>
  <c r="C17" i="1"/>
  <c r="C18" i="1"/>
  <c r="C52" i="1"/>
  <c r="F50" i="1"/>
  <c r="D12" i="6"/>
  <c r="B11" i="6"/>
  <c r="D10" i="6"/>
  <c r="D11" i="6"/>
  <c r="F9" i="5"/>
  <c r="F10" i="5"/>
  <c r="F11" i="5"/>
  <c r="F12" i="5"/>
  <c r="F13" i="5"/>
  <c r="F14" i="5"/>
  <c r="F15" i="5"/>
  <c r="F16" i="5"/>
  <c r="F17" i="5"/>
  <c r="E34" i="5"/>
  <c r="E35" i="5"/>
  <c r="E36" i="5"/>
  <c r="F6" i="5"/>
  <c r="F7" i="5"/>
  <c r="F5" i="5"/>
  <c r="F29" i="5"/>
  <c r="B36" i="5"/>
  <c r="C36" i="5"/>
  <c r="D36" i="5"/>
  <c r="F31" i="5"/>
  <c r="F30" i="5"/>
  <c r="F32" i="5"/>
  <c r="F33" i="5"/>
  <c r="F34" i="5"/>
  <c r="F35" i="5"/>
  <c r="F36" i="5"/>
  <c r="G29" i="5"/>
  <c r="G30" i="5"/>
  <c r="G31" i="5"/>
  <c r="G32" i="5"/>
  <c r="G23" i="5"/>
  <c r="G24" i="5"/>
  <c r="G25" i="5"/>
  <c r="G27" i="5"/>
  <c r="G28" i="5"/>
  <c r="G33" i="5"/>
  <c r="G34" i="5"/>
  <c r="G35" i="5"/>
  <c r="G36" i="5"/>
  <c r="F52" i="1"/>
</calcChain>
</file>

<file path=xl/sharedStrings.xml><?xml version="1.0" encoding="utf-8"?>
<sst xmlns="http://schemas.openxmlformats.org/spreadsheetml/2006/main" count="143" uniqueCount="92">
  <si>
    <t>Inkomsten</t>
  </si>
  <si>
    <t>nr.</t>
  </si>
  <si>
    <t>Omschrijving</t>
  </si>
  <si>
    <t>Uitgaven</t>
  </si>
  <si>
    <t>Contributie</t>
  </si>
  <si>
    <t>Subsidie gemeente</t>
  </si>
  <si>
    <t>Huisvesting en materiaal:</t>
  </si>
  <si>
    <t>Kosten activiteiten:</t>
  </si>
  <si>
    <t>Diverse kosten:</t>
  </si>
  <si>
    <t>Website</t>
  </si>
  <si>
    <t>Kamer van Koophandel</t>
  </si>
  <si>
    <t>Totaal</t>
  </si>
  <si>
    <t>Speltak</t>
  </si>
  <si>
    <t>Scouting NL</t>
  </si>
  <si>
    <t>10 min</t>
  </si>
  <si>
    <t>10 plus</t>
  </si>
  <si>
    <t>Donateurs</t>
  </si>
  <si>
    <t>Inschrijfgeld</t>
  </si>
  <si>
    <t>RvdM kleding</t>
  </si>
  <si>
    <t>Actie Bamboes</t>
  </si>
  <si>
    <t>Scouting Loterij</t>
  </si>
  <si>
    <t>Scoutshop</t>
  </si>
  <si>
    <t>Speltakgelden:</t>
  </si>
  <si>
    <t>Bevers</t>
  </si>
  <si>
    <t>Welpen Jongens</t>
  </si>
  <si>
    <t>Scouts</t>
  </si>
  <si>
    <t>Contributie:</t>
  </si>
  <si>
    <t>Explorers</t>
  </si>
  <si>
    <t>Subsidies / acties:</t>
  </si>
  <si>
    <t>Overige inkomsten:</t>
  </si>
  <si>
    <t>bevers</t>
  </si>
  <si>
    <t>welpen jongens</t>
  </si>
  <si>
    <t>scouts</t>
  </si>
  <si>
    <t>explorers</t>
  </si>
  <si>
    <t>In</t>
  </si>
  <si>
    <t>Uit</t>
  </si>
  <si>
    <t>Totaal over tbv groep</t>
  </si>
  <si>
    <t>Winst</t>
  </si>
  <si>
    <t>Totalen</t>
  </si>
  <si>
    <t>Aantal leden</t>
  </si>
  <si>
    <t>Administratiekosten / bank</t>
  </si>
  <si>
    <t>Verzekering bestuursaansprakelijkheid</t>
  </si>
  <si>
    <t>Promotie / werving</t>
  </si>
  <si>
    <t>Groepsraad / ALV</t>
  </si>
  <si>
    <t>MOT (niet leidinggevenden)</t>
  </si>
  <si>
    <t>MOT (leidinggevenden)</t>
  </si>
  <si>
    <t>Kaderleden</t>
  </si>
  <si>
    <t>MOT (leidinggevend)</t>
  </si>
  <si>
    <t>MOT (niet leidinggevend)</t>
  </si>
  <si>
    <t xml:space="preserve">Bestuur </t>
  </si>
  <si>
    <t>Stam (niet leidinggevend)</t>
  </si>
  <si>
    <t>Stam (leidinggevend)</t>
  </si>
  <si>
    <t>Bestuur</t>
  </si>
  <si>
    <t>Groep</t>
  </si>
  <si>
    <t>Totaal speltak</t>
  </si>
  <si>
    <t>Totaal SN</t>
  </si>
  <si>
    <t>Stam (niet leidinggevenden)</t>
  </si>
  <si>
    <t>Stam (leidinggevenden)</t>
  </si>
  <si>
    <t>Facilitaire voorzieningen</t>
  </si>
  <si>
    <t>Sponsoring</t>
  </si>
  <si>
    <t>Overige activiteiten</t>
  </si>
  <si>
    <t>Regio Zeeland</t>
  </si>
  <si>
    <t>Totaal regio</t>
  </si>
  <si>
    <t>Totalen:</t>
  </si>
  <si>
    <t>Shantiwelpen</t>
  </si>
  <si>
    <t>Das</t>
  </si>
  <si>
    <t>Klompje</t>
  </si>
  <si>
    <t>T-Shirt</t>
  </si>
  <si>
    <t>Beverbadge</t>
  </si>
  <si>
    <t>Welpenbadge</t>
  </si>
  <si>
    <t>Scoutsbadge</t>
  </si>
  <si>
    <t>Xpolorerbadge</t>
  </si>
  <si>
    <t>Totaal:</t>
  </si>
  <si>
    <t>Betaling</t>
  </si>
  <si>
    <t>Artikel 3311</t>
  </si>
  <si>
    <t>nvt</t>
  </si>
  <si>
    <t>Artikel 61000</t>
  </si>
  <si>
    <t>Artikel 61100</t>
  </si>
  <si>
    <t>Artikel 61200</t>
  </si>
  <si>
    <t>Artikel 61300</t>
  </si>
  <si>
    <t>Overblijfsel groep</t>
  </si>
  <si>
    <t>Huur gebouw, materiaal en reserve</t>
  </si>
  <si>
    <t>Welpen</t>
  </si>
  <si>
    <t>Onvoorziende kosten</t>
  </si>
  <si>
    <t xml:space="preserve"> Scouting Nederland en Regio:</t>
  </si>
  <si>
    <t>Trainingen</t>
  </si>
  <si>
    <t>Leidingdag</t>
  </si>
  <si>
    <t>Aanschaf klein materiaal</t>
  </si>
  <si>
    <t>Onderhoudskosten</t>
  </si>
  <si>
    <t>Groepsdag /Open dag / Kapelsedag</t>
  </si>
  <si>
    <t>Begroting 2017 Groepsvereniging</t>
  </si>
  <si>
    <t>Kosten presentjes weggaande 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</si>
</sst>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2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</font>
    <font>
      <sz val="11"/>
      <color theme="1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9C6500"/>
      <name val="Calibri"/>
      <family val="2"/>
      <scheme val="minor"/>
    </font>
    <font>
      <sz val="10"/>
      <color theme="1"/>
      <name val="Calibri"/>
    </font>
    <font>
      <b/>
      <sz val="10"/>
      <color theme="1"/>
      <name val="Calibri"/>
    </font>
    <font>
      <b/>
      <i/>
      <sz val="10"/>
      <color theme="1"/>
      <name val="Calibri"/>
    </font>
    <font>
      <sz val="10"/>
      <color theme="0"/>
      <name val="Arial"/>
    </font>
    <font>
      <sz val="8"/>
      <name val="Arial"/>
      <family val="2"/>
    </font>
    <font>
      <sz val="10"/>
      <color rgb="FFFF0000"/>
      <name val="Arial"/>
      <family val="2"/>
    </font>
    <font>
      <i/>
      <sz val="10"/>
      <color theme="1"/>
      <name val="Calibri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i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2" xfId="0" applyBorder="1"/>
    <xf numFmtId="0" fontId="3" fillId="0" borderId="3" xfId="0" applyFont="1" applyBorder="1"/>
    <xf numFmtId="0" fontId="1" fillId="0" borderId="6" xfId="0" applyFont="1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4" fillId="0" borderId="1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/>
    <xf numFmtId="0" fontId="6" fillId="0" borderId="21" xfId="0" applyFont="1" applyBorder="1"/>
    <xf numFmtId="0" fontId="1" fillId="0" borderId="16" xfId="0" applyFont="1" applyBorder="1"/>
    <xf numFmtId="0" fontId="4" fillId="0" borderId="22" xfId="0" applyFont="1" applyBorder="1"/>
    <xf numFmtId="0" fontId="5" fillId="0" borderId="0" xfId="0" applyFont="1" applyFill="1" applyBorder="1"/>
    <xf numFmtId="0" fontId="5" fillId="0" borderId="17" xfId="0" applyFont="1" applyBorder="1"/>
    <xf numFmtId="0" fontId="6" fillId="0" borderId="25" xfId="0" applyFont="1" applyBorder="1"/>
    <xf numFmtId="0" fontId="6" fillId="0" borderId="26" xfId="0" applyFont="1" applyBorder="1"/>
    <xf numFmtId="0" fontId="5" fillId="0" borderId="19" xfId="0" applyFont="1" applyBorder="1"/>
    <xf numFmtId="0" fontId="0" fillId="0" borderId="27" xfId="0" applyBorder="1"/>
    <xf numFmtId="0" fontId="6" fillId="0" borderId="17" xfId="0" applyFont="1" applyBorder="1"/>
    <xf numFmtId="0" fontId="1" fillId="0" borderId="20" xfId="0" applyFont="1" applyBorder="1"/>
    <xf numFmtId="0" fontId="4" fillId="0" borderId="3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2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0" fontId="12" fillId="0" borderId="0" xfId="0" applyFont="1"/>
    <xf numFmtId="0" fontId="12" fillId="0" borderId="6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2" fillId="0" borderId="6" xfId="0" applyFont="1" applyBorder="1" applyAlignment="1"/>
    <xf numFmtId="0" fontId="12" fillId="0" borderId="2" xfId="0" applyFont="1" applyBorder="1" applyAlignment="1"/>
    <xf numFmtId="0" fontId="12" fillId="0" borderId="2" xfId="0" applyFont="1" applyBorder="1" applyAlignment="1">
      <alignment horizontal="left"/>
    </xf>
    <xf numFmtId="44" fontId="12" fillId="0" borderId="7" xfId="0" applyNumberFormat="1" applyFont="1" applyBorder="1"/>
    <xf numFmtId="0" fontId="12" fillId="0" borderId="2" xfId="0" applyFont="1" applyBorder="1"/>
    <xf numFmtId="44" fontId="13" fillId="0" borderId="7" xfId="0" applyNumberFormat="1" applyFont="1" applyBorder="1"/>
    <xf numFmtId="0" fontId="12" fillId="0" borderId="2" xfId="0" applyFont="1" applyBorder="1" applyAlignment="1">
      <alignment wrapText="1"/>
    </xf>
    <xf numFmtId="0" fontId="12" fillId="0" borderId="8" xfId="0" applyFont="1" applyBorder="1" applyAlignment="1">
      <alignment horizontal="left"/>
    </xf>
    <xf numFmtId="0" fontId="13" fillId="0" borderId="9" xfId="0" applyFont="1" applyBorder="1"/>
    <xf numFmtId="44" fontId="13" fillId="0" borderId="12" xfId="0" applyNumberFormat="1" applyFont="1" applyBorder="1"/>
    <xf numFmtId="0" fontId="12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wrapText="1"/>
    </xf>
    <xf numFmtId="44" fontId="13" fillId="0" borderId="10" xfId="0" applyNumberFormat="1" applyFont="1" applyBorder="1"/>
    <xf numFmtId="0" fontId="12" fillId="0" borderId="0" xfId="0" applyFont="1" applyAlignment="1">
      <alignment horizontal="left"/>
    </xf>
    <xf numFmtId="44" fontId="12" fillId="0" borderId="0" xfId="0" applyNumberFormat="1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164" fontId="0" fillId="0" borderId="2" xfId="30" applyFont="1" applyBorder="1"/>
    <xf numFmtId="164" fontId="0" fillId="0" borderId="7" xfId="30" applyFont="1" applyBorder="1"/>
    <xf numFmtId="164" fontId="0" fillId="0" borderId="9" xfId="30" applyFont="1" applyBorder="1"/>
    <xf numFmtId="164" fontId="0" fillId="0" borderId="10" xfId="30" applyFont="1" applyBorder="1"/>
    <xf numFmtId="164" fontId="0" fillId="0" borderId="28" xfId="30" applyFont="1" applyBorder="1"/>
    <xf numFmtId="164" fontId="0" fillId="0" borderId="29" xfId="30" applyFont="1" applyBorder="1"/>
    <xf numFmtId="164" fontId="0" fillId="0" borderId="1" xfId="30" applyFont="1" applyBorder="1"/>
    <xf numFmtId="164" fontId="0" fillId="0" borderId="30" xfId="30" applyFont="1" applyFill="1" applyBorder="1"/>
    <xf numFmtId="164" fontId="0" fillId="0" borderId="31" xfId="30" applyFont="1" applyFill="1" applyBorder="1"/>
    <xf numFmtId="0" fontId="12" fillId="0" borderId="7" xfId="0" applyFont="1" applyBorder="1" applyAlignment="1"/>
    <xf numFmtId="0" fontId="12" fillId="0" borderId="9" xfId="0" applyFont="1" applyBorder="1"/>
    <xf numFmtId="44" fontId="12" fillId="0" borderId="10" xfId="0" applyNumberFormat="1" applyFont="1" applyBorder="1"/>
    <xf numFmtId="164" fontId="0" fillId="0" borderId="0" xfId="30" applyFont="1"/>
    <xf numFmtId="164" fontId="15" fillId="0" borderId="0" xfId="30" applyFont="1"/>
    <xf numFmtId="164" fontId="0" fillId="0" borderId="35" xfId="30" applyFont="1" applyBorder="1"/>
    <xf numFmtId="0" fontId="0" fillId="0" borderId="15" xfId="0" applyBorder="1"/>
    <xf numFmtId="164" fontId="0" fillId="0" borderId="17" xfId="30" applyFont="1" applyBorder="1"/>
    <xf numFmtId="164" fontId="0" fillId="0" borderId="21" xfId="30" applyFont="1" applyBorder="1"/>
    <xf numFmtId="0" fontId="1" fillId="0" borderId="36" xfId="0" applyFont="1" applyBorder="1"/>
    <xf numFmtId="164" fontId="0" fillId="0" borderId="30" xfId="30" applyFont="1" applyBorder="1"/>
    <xf numFmtId="164" fontId="0" fillId="0" borderId="22" xfId="30" applyFont="1" applyBorder="1"/>
    <xf numFmtId="0" fontId="0" fillId="0" borderId="37" xfId="0" applyBorder="1"/>
    <xf numFmtId="164" fontId="0" fillId="0" borderId="38" xfId="30" applyFont="1" applyBorder="1"/>
    <xf numFmtId="164" fontId="0" fillId="0" borderId="39" xfId="30" applyFont="1" applyBorder="1"/>
    <xf numFmtId="0" fontId="0" fillId="0" borderId="36" xfId="0" applyBorder="1"/>
    <xf numFmtId="0" fontId="12" fillId="0" borderId="6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20" xfId="0" applyFont="1" applyBorder="1" applyAlignment="1">
      <alignment horizontal="left"/>
    </xf>
    <xf numFmtId="164" fontId="12" fillId="0" borderId="19" xfId="30" applyFont="1" applyBorder="1"/>
    <xf numFmtId="0" fontId="17" fillId="0" borderId="6" xfId="0" applyFont="1" applyBorder="1" applyAlignment="1">
      <alignment horizontal="left"/>
    </xf>
    <xf numFmtId="164" fontId="17" fillId="0" borderId="7" xfId="30" applyFont="1" applyBorder="1"/>
    <xf numFmtId="0" fontId="17" fillId="0" borderId="6" xfId="0" applyFont="1" applyBorder="1"/>
    <xf numFmtId="0" fontId="17" fillId="0" borderId="8" xfId="0" applyFont="1" applyBorder="1"/>
    <xf numFmtId="164" fontId="17" fillId="0" borderId="10" xfId="30" applyFont="1" applyBorder="1"/>
    <xf numFmtId="0" fontId="17" fillId="0" borderId="2" xfId="0" applyFont="1" applyBorder="1"/>
    <xf numFmtId="0" fontId="17" fillId="0" borderId="9" xfId="0" applyFont="1" applyBorder="1"/>
    <xf numFmtId="10" fontId="12" fillId="0" borderId="0" xfId="51" applyNumberFormat="1" applyFont="1"/>
    <xf numFmtId="0" fontId="12" fillId="0" borderId="37" xfId="0" applyFont="1" applyBorder="1" applyAlignment="1">
      <alignment horizontal="left"/>
    </xf>
    <xf numFmtId="0" fontId="12" fillId="0" borderId="46" xfId="0" applyFont="1" applyBorder="1" applyAlignment="1">
      <alignment horizontal="right"/>
    </xf>
    <xf numFmtId="164" fontId="12" fillId="0" borderId="7" xfId="30" applyFont="1" applyBorder="1"/>
    <xf numFmtId="0" fontId="12" fillId="0" borderId="6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164" fontId="12" fillId="0" borderId="7" xfId="30" applyFont="1" applyBorder="1" applyAlignment="1">
      <alignment horizontal="left" wrapText="1"/>
    </xf>
    <xf numFmtId="44" fontId="12" fillId="0" borderId="39" xfId="13" applyNumberFormat="1" applyFont="1" applyFill="1" applyBorder="1"/>
    <xf numFmtId="0" fontId="12" fillId="0" borderId="37" xfId="0" applyFont="1" applyFill="1" applyBorder="1" applyAlignment="1">
      <alignment horizontal="left" vertical="top"/>
    </xf>
    <xf numFmtId="0" fontId="12" fillId="0" borderId="46" xfId="0" applyFont="1" applyFill="1" applyBorder="1" applyAlignment="1">
      <alignment horizontal="right" wrapText="1"/>
    </xf>
    <xf numFmtId="44" fontId="12" fillId="0" borderId="7" xfId="13" applyNumberFormat="1" applyFont="1" applyFill="1" applyBorder="1"/>
    <xf numFmtId="0" fontId="12" fillId="0" borderId="6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right" wrapText="1"/>
    </xf>
    <xf numFmtId="44" fontId="13" fillId="0" borderId="7" xfId="13" applyNumberFormat="1" applyFont="1" applyFill="1" applyBorder="1"/>
    <xf numFmtId="0" fontId="13" fillId="0" borderId="6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right" wrapText="1"/>
    </xf>
    <xf numFmtId="0" fontId="18" fillId="0" borderId="9" xfId="0" applyFont="1" applyBorder="1" applyAlignment="1">
      <alignment wrapText="1"/>
    </xf>
    <xf numFmtId="44" fontId="18" fillId="0" borderId="10" xfId="0" applyNumberFormat="1" applyFont="1" applyBorder="1"/>
    <xf numFmtId="44" fontId="20" fillId="0" borderId="13" xfId="0" applyNumberFormat="1" applyFont="1" applyBorder="1"/>
    <xf numFmtId="44" fontId="21" fillId="0" borderId="7" xfId="0" applyNumberFormat="1" applyFont="1" applyBorder="1"/>
    <xf numFmtId="0" fontId="19" fillId="0" borderId="2" xfId="0" applyFont="1" applyBorder="1" applyAlignment="1">
      <alignment wrapText="1"/>
    </xf>
    <xf numFmtId="0" fontId="0" fillId="0" borderId="3" xfId="0" applyBorder="1"/>
    <xf numFmtId="164" fontId="0" fillId="0" borderId="6" xfId="30" applyFont="1" applyBorder="1"/>
    <xf numFmtId="164" fontId="0" fillId="0" borderId="8" xfId="30" applyFont="1" applyBorder="1"/>
    <xf numFmtId="0" fontId="14" fillId="0" borderId="6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2" fillId="0" borderId="3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2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4" fillId="0" borderId="40" xfId="0" applyFont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6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3" fillId="0" borderId="4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3" xfId="0" applyFont="1" applyBorder="1"/>
    <xf numFmtId="0" fontId="13" fillId="0" borderId="1" xfId="0" applyFont="1" applyBorder="1"/>
    <xf numFmtId="0" fontId="13" fillId="0" borderId="31" xfId="0" applyFont="1" applyBorder="1"/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32" xfId="0" applyFont="1" applyBorder="1" applyAlignment="1">
      <alignment horizontal="left" wrapText="1" shrinkToFit="1"/>
    </xf>
    <xf numFmtId="0" fontId="14" fillId="0" borderId="18" xfId="0" applyFont="1" applyBorder="1" applyAlignment="1">
      <alignment horizontal="left" wrapText="1" shrinkToFit="1"/>
    </xf>
    <xf numFmtId="0" fontId="14" fillId="0" borderId="13" xfId="0" applyFont="1" applyBorder="1" applyAlignment="1">
      <alignment horizontal="left" wrapText="1" shrinkToFit="1"/>
    </xf>
    <xf numFmtId="0" fontId="13" fillId="0" borderId="23" xfId="0" applyFont="1" applyBorder="1" applyAlignment="1">
      <alignment horizontal="left" wrapText="1"/>
    </xf>
    <xf numFmtId="0" fontId="13" fillId="0" borderId="3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31" xfId="0" applyFont="1" applyBorder="1" applyAlignment="1">
      <alignment horizontal="left"/>
    </xf>
  </cellXfs>
  <cellStyles count="5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eutraal" xfId="13" builtinId="28"/>
    <cellStyle name="Procent" xfId="51" builtinId="5"/>
    <cellStyle name="Standaard" xfId="0" builtinId="0"/>
    <cellStyle name="Valuta" xfId="30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H52"/>
  <sheetViews>
    <sheetView tabSelected="1" zoomScale="140" zoomScaleNormal="140" zoomScalePageLayoutView="140" workbookViewId="0">
      <selection activeCell="G39" sqref="G39"/>
    </sheetView>
  </sheetViews>
  <sheetFormatPr defaultColWidth="28" defaultRowHeight="12.75" x14ac:dyDescent="0.2"/>
  <cols>
    <col min="1" max="1" width="3.140625" style="54" bestFit="1" customWidth="1"/>
    <col min="2" max="2" width="23" style="37" bestFit="1" customWidth="1"/>
    <col min="3" max="3" width="11.140625" style="55" bestFit="1" customWidth="1"/>
    <col min="4" max="4" width="3.42578125" style="56" bestFit="1" customWidth="1"/>
    <col min="5" max="5" width="32.140625" style="57" bestFit="1" customWidth="1"/>
    <col min="6" max="6" width="12.28515625" style="55" bestFit="1" customWidth="1"/>
    <col min="7" max="16384" width="28" style="37"/>
  </cols>
  <sheetData>
    <row r="1" spans="1:6" x14ac:dyDescent="0.2">
      <c r="A1" s="132" t="s">
        <v>90</v>
      </c>
      <c r="B1" s="133"/>
      <c r="C1" s="133"/>
      <c r="D1" s="133"/>
      <c r="E1" s="133"/>
      <c r="F1" s="134"/>
    </row>
    <row r="2" spans="1:6" ht="13.5" thickBot="1" x14ac:dyDescent="0.25">
      <c r="A2" s="135"/>
      <c r="B2" s="136"/>
      <c r="C2" s="136"/>
      <c r="D2" s="136"/>
      <c r="E2" s="136"/>
      <c r="F2" s="137"/>
    </row>
    <row r="3" spans="1:6" ht="13.5" thickBot="1" x14ac:dyDescent="0.25">
      <c r="A3" s="138" t="s">
        <v>0</v>
      </c>
      <c r="B3" s="139"/>
      <c r="C3" s="140"/>
      <c r="D3" s="138" t="s">
        <v>3</v>
      </c>
      <c r="E3" s="139"/>
      <c r="F3" s="140"/>
    </row>
    <row r="4" spans="1:6" ht="13.5" thickBot="1" x14ac:dyDescent="0.25">
      <c r="A4" s="85" t="s">
        <v>1</v>
      </c>
      <c r="B4" s="149" t="s">
        <v>2</v>
      </c>
      <c r="C4" s="150"/>
      <c r="D4" s="84" t="s">
        <v>1</v>
      </c>
      <c r="E4" s="147" t="s">
        <v>2</v>
      </c>
      <c r="F4" s="148"/>
    </row>
    <row r="5" spans="1:6" x14ac:dyDescent="0.2">
      <c r="A5" s="141" t="s">
        <v>26</v>
      </c>
      <c r="B5" s="142"/>
      <c r="C5" s="143"/>
      <c r="D5" s="144" t="s">
        <v>84</v>
      </c>
      <c r="E5" s="145"/>
      <c r="F5" s="146"/>
    </row>
    <row r="6" spans="1:6" x14ac:dyDescent="0.2">
      <c r="A6" s="95">
        <v>1</v>
      </c>
      <c r="B6" s="96" t="s">
        <v>23</v>
      </c>
      <c r="C6" s="101">
        <f>'Contributie verdeling'!C23</f>
        <v>700</v>
      </c>
      <c r="D6" s="102">
        <v>21</v>
      </c>
      <c r="E6" s="103" t="s">
        <v>23</v>
      </c>
      <c r="F6" s="101">
        <f>'Contributie verdeling'!D23+'Contributie verdeling'!E23</f>
        <v>249</v>
      </c>
    </row>
    <row r="7" spans="1:6" x14ac:dyDescent="0.2">
      <c r="A7" s="38">
        <v>2</v>
      </c>
      <c r="B7" s="39" t="s">
        <v>24</v>
      </c>
      <c r="C7" s="104">
        <f>'Contributie verdeling'!C24</f>
        <v>1750</v>
      </c>
      <c r="D7" s="105">
        <v>22</v>
      </c>
      <c r="E7" s="106" t="s">
        <v>24</v>
      </c>
      <c r="F7" s="104">
        <f>'Contributie verdeling'!D24+'Contributie verdeling'!E24</f>
        <v>622.5</v>
      </c>
    </row>
    <row r="8" spans="1:6" x14ac:dyDescent="0.2">
      <c r="A8" s="38">
        <v>3</v>
      </c>
      <c r="B8" s="39" t="s">
        <v>64</v>
      </c>
      <c r="C8" s="104">
        <f>'Contributie verdeling'!C25</f>
        <v>980</v>
      </c>
      <c r="D8" s="105">
        <v>23</v>
      </c>
      <c r="E8" s="106" t="s">
        <v>64</v>
      </c>
      <c r="F8" s="104">
        <f>'Contributie verdeling'!D25+'Contributie verdeling'!E25</f>
        <v>348.59999999999997</v>
      </c>
    </row>
    <row r="9" spans="1:6" x14ac:dyDescent="0.2">
      <c r="A9" s="38">
        <v>4</v>
      </c>
      <c r="B9" s="39" t="s">
        <v>25</v>
      </c>
      <c r="C9" s="104">
        <f>'Contributie verdeling'!C27</f>
        <v>3150</v>
      </c>
      <c r="D9" s="105">
        <v>24</v>
      </c>
      <c r="E9" s="106" t="s">
        <v>25</v>
      </c>
      <c r="F9" s="104">
        <f>'Contributie verdeling'!D27+'Contributie verdeling'!E27</f>
        <v>871.5</v>
      </c>
    </row>
    <row r="10" spans="1:6" x14ac:dyDescent="0.2">
      <c r="A10" s="38">
        <v>5</v>
      </c>
      <c r="B10" s="39" t="s">
        <v>27</v>
      </c>
      <c r="C10" s="104">
        <f>'Contributie verdeling'!C28</f>
        <v>2250</v>
      </c>
      <c r="D10" s="105">
        <v>25</v>
      </c>
      <c r="E10" s="106" t="s">
        <v>27</v>
      </c>
      <c r="F10" s="104">
        <f>'Contributie verdeling'!D28+'Contributie verdeling'!E28</f>
        <v>622.5</v>
      </c>
    </row>
    <row r="11" spans="1:6" x14ac:dyDescent="0.2">
      <c r="A11" s="38">
        <v>6</v>
      </c>
      <c r="B11" s="39" t="s">
        <v>56</v>
      </c>
      <c r="C11" s="104">
        <f>'Contributie verdeling'!C29</f>
        <v>500</v>
      </c>
      <c r="D11" s="105">
        <v>26</v>
      </c>
      <c r="E11" s="106" t="s">
        <v>56</v>
      </c>
      <c r="F11" s="104">
        <f>'Contributie verdeling'!D29+'Contributie verdeling'!E29</f>
        <v>249</v>
      </c>
    </row>
    <row r="12" spans="1:6" x14ac:dyDescent="0.2">
      <c r="A12" s="38">
        <v>7</v>
      </c>
      <c r="B12" s="39" t="s">
        <v>57</v>
      </c>
      <c r="C12" s="104">
        <f>'Contributie verdeling'!C30</f>
        <v>200</v>
      </c>
      <c r="D12" s="105">
        <v>27</v>
      </c>
      <c r="E12" s="106" t="s">
        <v>57</v>
      </c>
      <c r="F12" s="104">
        <f>'Contributie verdeling'!D30+'Contributie verdeling'!E30</f>
        <v>199.20000000000002</v>
      </c>
    </row>
    <row r="13" spans="1:6" x14ac:dyDescent="0.2">
      <c r="A13" s="38">
        <v>8</v>
      </c>
      <c r="B13" s="39" t="s">
        <v>44</v>
      </c>
      <c r="C13" s="104">
        <f>'Contributie verdeling'!C31</f>
        <v>245</v>
      </c>
      <c r="D13" s="105">
        <v>28</v>
      </c>
      <c r="E13" s="106" t="s">
        <v>44</v>
      </c>
      <c r="F13" s="104">
        <f>'Contributie verdeling'!D31+'Contributie verdeling'!E31</f>
        <v>174.29999999999998</v>
      </c>
    </row>
    <row r="14" spans="1:6" x14ac:dyDescent="0.2">
      <c r="A14" s="38">
        <v>9</v>
      </c>
      <c r="B14" s="39" t="s">
        <v>45</v>
      </c>
      <c r="C14" s="104">
        <f>'Contributie verdeling'!C32</f>
        <v>0</v>
      </c>
      <c r="D14" s="105">
        <v>29</v>
      </c>
      <c r="E14" s="106" t="s">
        <v>45</v>
      </c>
      <c r="F14" s="104">
        <f>'Contributie verdeling'!D32+'Contributie verdeling'!E32</f>
        <v>149.4</v>
      </c>
    </row>
    <row r="15" spans="1:6" x14ac:dyDescent="0.2">
      <c r="A15" s="38">
        <v>10</v>
      </c>
      <c r="B15" s="39" t="s">
        <v>46</v>
      </c>
      <c r="C15" s="104">
        <f>'Contributie verdeling'!C33</f>
        <v>0</v>
      </c>
      <c r="D15" s="105">
        <v>30</v>
      </c>
      <c r="E15" s="106" t="s">
        <v>46</v>
      </c>
      <c r="F15" s="104">
        <f>'Contributie verdeling'!D33+'Contributie verdeling'!E33</f>
        <v>149.4</v>
      </c>
    </row>
    <row r="16" spans="1:6" x14ac:dyDescent="0.2">
      <c r="A16" s="38">
        <v>11</v>
      </c>
      <c r="B16" s="39" t="s">
        <v>16</v>
      </c>
      <c r="C16" s="104">
        <f>'Contributie verdeling'!C34</f>
        <v>250</v>
      </c>
      <c r="D16" s="105">
        <v>31</v>
      </c>
      <c r="E16" s="106" t="s">
        <v>16</v>
      </c>
      <c r="F16" s="104">
        <f>'Contributie verdeling'!D34</f>
        <v>0</v>
      </c>
    </row>
    <row r="17" spans="1:8" x14ac:dyDescent="0.2">
      <c r="A17" s="38">
        <v>12</v>
      </c>
      <c r="B17" s="39" t="s">
        <v>49</v>
      </c>
      <c r="C17" s="104">
        <f>'Contributie verdeling'!C35</f>
        <v>0</v>
      </c>
      <c r="D17" s="105">
        <v>32</v>
      </c>
      <c r="E17" s="106" t="s">
        <v>49</v>
      </c>
      <c r="F17" s="104">
        <f>'Contributie verdeling'!D35</f>
        <v>44.6</v>
      </c>
    </row>
    <row r="18" spans="1:8" x14ac:dyDescent="0.2">
      <c r="A18" s="38">
        <v>13</v>
      </c>
      <c r="B18" s="40" t="s">
        <v>11</v>
      </c>
      <c r="C18" s="107">
        <f>SUM(C6:C17)</f>
        <v>10025</v>
      </c>
      <c r="D18" s="108"/>
      <c r="E18" s="109" t="s">
        <v>11</v>
      </c>
      <c r="F18" s="107">
        <f>SUM(F6:F17)</f>
        <v>3680</v>
      </c>
    </row>
    <row r="19" spans="1:8" x14ac:dyDescent="0.2">
      <c r="A19" s="41"/>
      <c r="B19" s="42"/>
      <c r="C19" s="67"/>
      <c r="D19" s="41"/>
      <c r="E19" s="42"/>
      <c r="F19" s="67"/>
    </row>
    <row r="20" spans="1:8" x14ac:dyDescent="0.2">
      <c r="A20" s="38">
        <v>14</v>
      </c>
      <c r="B20" s="43" t="s">
        <v>17</v>
      </c>
      <c r="C20" s="44">
        <v>400</v>
      </c>
      <c r="D20" s="126" t="s">
        <v>22</v>
      </c>
      <c r="E20" s="127"/>
      <c r="F20" s="128"/>
    </row>
    <row r="21" spans="1:8" x14ac:dyDescent="0.2">
      <c r="A21" s="38"/>
      <c r="B21" s="45"/>
      <c r="C21" s="44"/>
      <c r="D21" s="83">
        <v>34</v>
      </c>
      <c r="E21" s="35" t="s">
        <v>23</v>
      </c>
      <c r="F21" s="44">
        <f>'Contributie verdeling'!F23</f>
        <v>200</v>
      </c>
    </row>
    <row r="22" spans="1:8" x14ac:dyDescent="0.2">
      <c r="A22" s="129" t="s">
        <v>28</v>
      </c>
      <c r="B22" s="130"/>
      <c r="C22" s="131"/>
      <c r="D22" s="83">
        <v>35</v>
      </c>
      <c r="E22" s="106" t="s">
        <v>24</v>
      </c>
      <c r="F22" s="44">
        <f>'Contributie verdeling'!F24</f>
        <v>500</v>
      </c>
    </row>
    <row r="23" spans="1:8" x14ac:dyDescent="0.2">
      <c r="A23" s="38">
        <v>15</v>
      </c>
      <c r="B23" s="45" t="s">
        <v>5</v>
      </c>
      <c r="C23" s="44">
        <v>500</v>
      </c>
      <c r="D23" s="83">
        <v>36</v>
      </c>
      <c r="E23" s="106" t="s">
        <v>64</v>
      </c>
      <c r="F23" s="44">
        <f>'Contributie verdeling'!F25</f>
        <v>280</v>
      </c>
    </row>
    <row r="24" spans="1:8" x14ac:dyDescent="0.2">
      <c r="A24" s="38">
        <v>16</v>
      </c>
      <c r="B24" s="45" t="s">
        <v>19</v>
      </c>
      <c r="C24" s="44">
        <v>4500</v>
      </c>
      <c r="D24" s="83">
        <v>37</v>
      </c>
      <c r="E24" s="35" t="s">
        <v>25</v>
      </c>
      <c r="F24" s="44">
        <f>'Contributie verdeling'!F27</f>
        <v>700</v>
      </c>
    </row>
    <row r="25" spans="1:8" x14ac:dyDescent="0.2">
      <c r="A25" s="38">
        <v>17</v>
      </c>
      <c r="B25" s="45" t="s">
        <v>20</v>
      </c>
      <c r="C25" s="44">
        <v>1000</v>
      </c>
      <c r="D25" s="83">
        <v>38</v>
      </c>
      <c r="E25" s="35" t="s">
        <v>27</v>
      </c>
      <c r="F25" s="44">
        <f>'Contributie verdeling'!F28</f>
        <v>500</v>
      </c>
    </row>
    <row r="26" spans="1:8" x14ac:dyDescent="0.2">
      <c r="A26" s="38">
        <v>18</v>
      </c>
      <c r="B26" s="45" t="s">
        <v>59</v>
      </c>
      <c r="C26" s="44">
        <v>500</v>
      </c>
      <c r="D26" s="83"/>
      <c r="E26" s="36" t="s">
        <v>11</v>
      </c>
      <c r="F26" s="46">
        <f>SUM(F21:F25)</f>
        <v>2180</v>
      </c>
    </row>
    <row r="27" spans="1:8" x14ac:dyDescent="0.2">
      <c r="A27" s="38"/>
      <c r="B27" s="45"/>
      <c r="C27" s="44"/>
      <c r="D27" s="83"/>
      <c r="E27" s="47"/>
      <c r="F27" s="44"/>
    </row>
    <row r="28" spans="1:8" x14ac:dyDescent="0.2">
      <c r="A28" s="129" t="s">
        <v>29</v>
      </c>
      <c r="B28" s="130"/>
      <c r="C28" s="131"/>
      <c r="D28" s="126" t="s">
        <v>7</v>
      </c>
      <c r="E28" s="127"/>
      <c r="F28" s="128"/>
    </row>
    <row r="29" spans="1:8" x14ac:dyDescent="0.2">
      <c r="A29" s="38">
        <v>19</v>
      </c>
      <c r="B29" s="45" t="s">
        <v>18</v>
      </c>
      <c r="C29" s="97">
        <v>600</v>
      </c>
      <c r="D29" s="83">
        <v>39</v>
      </c>
      <c r="E29" s="47" t="s">
        <v>85</v>
      </c>
      <c r="F29" s="44">
        <v>800</v>
      </c>
      <c r="H29" s="94"/>
    </row>
    <row r="30" spans="1:8" x14ac:dyDescent="0.2">
      <c r="A30" s="38"/>
      <c r="B30" s="45"/>
      <c r="C30" s="86"/>
      <c r="D30" s="83">
        <v>40</v>
      </c>
      <c r="E30" s="47" t="s">
        <v>86</v>
      </c>
      <c r="F30" s="44">
        <v>150</v>
      </c>
      <c r="H30" s="94"/>
    </row>
    <row r="31" spans="1:8" x14ac:dyDescent="0.2">
      <c r="A31" s="38"/>
      <c r="B31" s="45"/>
      <c r="C31" s="44"/>
      <c r="D31" s="83">
        <v>41</v>
      </c>
      <c r="E31" s="114" t="s">
        <v>89</v>
      </c>
      <c r="F31" s="44">
        <v>100</v>
      </c>
    </row>
    <row r="32" spans="1:8" x14ac:dyDescent="0.2">
      <c r="A32" s="38"/>
      <c r="B32" s="45"/>
      <c r="C32" s="44"/>
      <c r="D32" s="83">
        <v>42</v>
      </c>
      <c r="E32" s="47" t="s">
        <v>60</v>
      </c>
      <c r="F32" s="44">
        <v>100</v>
      </c>
    </row>
    <row r="33" spans="1:6" x14ac:dyDescent="0.2">
      <c r="A33" s="38"/>
      <c r="B33" s="45"/>
      <c r="C33" s="44"/>
      <c r="D33" s="83"/>
      <c r="E33" s="47"/>
      <c r="F33" s="44"/>
    </row>
    <row r="34" spans="1:6" x14ac:dyDescent="0.2">
      <c r="A34" s="38"/>
      <c r="B34" s="45"/>
      <c r="C34" s="44"/>
      <c r="D34" s="126" t="s">
        <v>8</v>
      </c>
      <c r="E34" s="127"/>
      <c r="F34" s="128"/>
    </row>
    <row r="35" spans="1:6" x14ac:dyDescent="0.2">
      <c r="A35" s="38"/>
      <c r="B35" s="45"/>
      <c r="C35" s="44"/>
      <c r="D35" s="83">
        <v>43</v>
      </c>
      <c r="E35" s="47" t="s">
        <v>9</v>
      </c>
      <c r="F35" s="44">
        <v>85</v>
      </c>
    </row>
    <row r="36" spans="1:6" x14ac:dyDescent="0.2">
      <c r="A36" s="38"/>
      <c r="B36" s="45"/>
      <c r="C36" s="44"/>
      <c r="D36" s="83">
        <v>44</v>
      </c>
      <c r="E36" s="47" t="s">
        <v>43</v>
      </c>
      <c r="F36" s="44">
        <v>40</v>
      </c>
    </row>
    <row r="37" spans="1:6" x14ac:dyDescent="0.2">
      <c r="A37" s="38"/>
      <c r="B37" s="45"/>
      <c r="C37" s="44"/>
      <c r="D37" s="83">
        <v>45</v>
      </c>
      <c r="E37" s="47" t="s">
        <v>41</v>
      </c>
      <c r="F37" s="44">
        <v>100</v>
      </c>
    </row>
    <row r="38" spans="1:6" x14ac:dyDescent="0.2">
      <c r="A38" s="38"/>
      <c r="B38" s="45"/>
      <c r="C38" s="44"/>
      <c r="D38" s="83">
        <v>46</v>
      </c>
      <c r="E38" s="47" t="s">
        <v>18</v>
      </c>
      <c r="F38" s="44">
        <v>850</v>
      </c>
    </row>
    <row r="39" spans="1:6" x14ac:dyDescent="0.2">
      <c r="A39" s="38"/>
      <c r="B39" s="45"/>
      <c r="C39" s="44"/>
      <c r="D39" s="83">
        <v>47</v>
      </c>
      <c r="E39" s="114" t="s">
        <v>21</v>
      </c>
      <c r="F39" s="44">
        <v>150</v>
      </c>
    </row>
    <row r="40" spans="1:6" x14ac:dyDescent="0.2">
      <c r="A40" s="38"/>
      <c r="B40" s="45"/>
      <c r="C40" s="44"/>
      <c r="D40" s="83">
        <v>48</v>
      </c>
      <c r="E40" s="47" t="s">
        <v>10</v>
      </c>
      <c r="F40" s="44">
        <v>0</v>
      </c>
    </row>
    <row r="41" spans="1:6" x14ac:dyDescent="0.2">
      <c r="A41" s="38"/>
      <c r="B41" s="45"/>
      <c r="C41" s="44"/>
      <c r="D41" s="83">
        <v>49</v>
      </c>
      <c r="E41" s="47" t="s">
        <v>40</v>
      </c>
      <c r="F41" s="104">
        <v>300</v>
      </c>
    </row>
    <row r="42" spans="1:6" x14ac:dyDescent="0.2">
      <c r="A42" s="38"/>
      <c r="B42" s="45"/>
      <c r="C42" s="44"/>
      <c r="D42" s="83">
        <v>50</v>
      </c>
      <c r="E42" s="47" t="s">
        <v>42</v>
      </c>
      <c r="F42" s="44">
        <v>20</v>
      </c>
    </row>
    <row r="43" spans="1:6" x14ac:dyDescent="0.2">
      <c r="A43" s="38"/>
      <c r="B43" s="45"/>
      <c r="C43" s="44"/>
      <c r="D43" s="83">
        <v>51</v>
      </c>
      <c r="E43" s="47" t="s">
        <v>58</v>
      </c>
      <c r="F43" s="44">
        <v>300</v>
      </c>
    </row>
    <row r="44" spans="1:6" x14ac:dyDescent="0.2">
      <c r="A44" s="38"/>
      <c r="B44" s="45"/>
      <c r="C44" s="44"/>
      <c r="D44" s="83">
        <v>52</v>
      </c>
      <c r="E44" s="47" t="s">
        <v>91</v>
      </c>
      <c r="F44" s="44">
        <v>20</v>
      </c>
    </row>
    <row r="45" spans="1:6" x14ac:dyDescent="0.2">
      <c r="A45" s="38"/>
      <c r="B45" s="45"/>
      <c r="C45" s="44"/>
      <c r="D45" s="83"/>
      <c r="E45" s="47"/>
      <c r="F45" s="44"/>
    </row>
    <row r="46" spans="1:6" x14ac:dyDescent="0.2">
      <c r="A46" s="38"/>
      <c r="B46" s="45"/>
      <c r="C46" s="44"/>
      <c r="D46" s="118" t="s">
        <v>6</v>
      </c>
      <c r="E46" s="119"/>
      <c r="F46" s="120"/>
    </row>
    <row r="47" spans="1:6" x14ac:dyDescent="0.2">
      <c r="A47" s="38"/>
      <c r="B47" s="45"/>
      <c r="C47" s="44"/>
      <c r="D47" s="83">
        <v>53</v>
      </c>
      <c r="E47" s="47" t="s">
        <v>81</v>
      </c>
      <c r="F47" s="113">
        <f>675*12</f>
        <v>8100</v>
      </c>
    </row>
    <row r="48" spans="1:6" x14ac:dyDescent="0.2">
      <c r="A48" s="38"/>
      <c r="B48" s="45"/>
      <c r="C48" s="44"/>
      <c r="D48" s="98">
        <v>54</v>
      </c>
      <c r="E48" s="99" t="s">
        <v>87</v>
      </c>
      <c r="F48" s="100">
        <v>300</v>
      </c>
    </row>
    <row r="49" spans="1:6" x14ac:dyDescent="0.2">
      <c r="A49" s="38"/>
      <c r="B49" s="45"/>
      <c r="C49" s="44"/>
      <c r="D49" s="83">
        <v>55</v>
      </c>
      <c r="E49" s="47" t="s">
        <v>88</v>
      </c>
      <c r="F49" s="44">
        <v>100</v>
      </c>
    </row>
    <row r="50" spans="1:6" ht="13.5" thickBot="1" x14ac:dyDescent="0.25">
      <c r="A50" s="48"/>
      <c r="B50" s="68"/>
      <c r="C50" s="69"/>
      <c r="D50" s="51">
        <v>54</v>
      </c>
      <c r="E50" s="110" t="s">
        <v>83</v>
      </c>
      <c r="F50" s="111">
        <f>C52-F51</f>
        <v>150</v>
      </c>
    </row>
    <row r="51" spans="1:6" x14ac:dyDescent="0.2">
      <c r="A51" s="121"/>
      <c r="B51" s="122"/>
      <c r="C51" s="123"/>
      <c r="D51" s="124"/>
      <c r="E51" s="125"/>
      <c r="F51" s="112">
        <f>SUM(F18+F26)+SUM(F29:F44)+F49+F48+F47</f>
        <v>17375</v>
      </c>
    </row>
    <row r="52" spans="1:6" ht="13.5" thickBot="1" x14ac:dyDescent="0.25">
      <c r="A52" s="48">
        <v>20</v>
      </c>
      <c r="B52" s="49" t="s">
        <v>11</v>
      </c>
      <c r="C52" s="50">
        <f>SUM(C18:C29)</f>
        <v>17525</v>
      </c>
      <c r="D52" s="51">
        <v>55</v>
      </c>
      <c r="E52" s="52" t="s">
        <v>11</v>
      </c>
      <c r="F52" s="53">
        <f>SUM(F49,F18,F26,F29:F32,F35:F44,F48+F47+F50)</f>
        <v>17525</v>
      </c>
    </row>
  </sheetData>
  <mergeCells count="15">
    <mergeCell ref="A1:F2"/>
    <mergeCell ref="A3:C3"/>
    <mergeCell ref="D3:F3"/>
    <mergeCell ref="A5:C5"/>
    <mergeCell ref="D5:F5"/>
    <mergeCell ref="E4:F4"/>
    <mergeCell ref="B4:C4"/>
    <mergeCell ref="D46:F46"/>
    <mergeCell ref="A51:C51"/>
    <mergeCell ref="D51:E51"/>
    <mergeCell ref="D20:F20"/>
    <mergeCell ref="D28:F28"/>
    <mergeCell ref="A22:C22"/>
    <mergeCell ref="A28:C28"/>
    <mergeCell ref="D34:F34"/>
  </mergeCells>
  <phoneticPr fontId="16" type="noConversion"/>
  <pageMargins left="1" right="1" top="1" bottom="1" header="0.5" footer="0.5"/>
  <pageSetup paperSize="9" scale="87" orientation="portrait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G36"/>
  <sheetViews>
    <sheetView workbookViewId="0">
      <selection activeCell="H27" sqref="H27"/>
    </sheetView>
  </sheetViews>
  <sheetFormatPr defaultColWidth="11.42578125" defaultRowHeight="12.75" x14ac:dyDescent="0.2"/>
  <cols>
    <col min="1" max="1" width="22.140625" bestFit="1" customWidth="1"/>
    <col min="2" max="3" width="13.42578125" bestFit="1" customWidth="1"/>
    <col min="4" max="4" width="14.28515625" bestFit="1" customWidth="1"/>
    <col min="5" max="5" width="13.28515625" bestFit="1" customWidth="1"/>
    <col min="6" max="6" width="15.28515625" bestFit="1" customWidth="1"/>
    <col min="7" max="7" width="23.42578125" bestFit="1" customWidth="1"/>
    <col min="8" max="8" width="29.85546875" bestFit="1" customWidth="1"/>
    <col min="9" max="9" width="18.140625" customWidth="1"/>
    <col min="10" max="10" width="11.7109375" bestFit="1" customWidth="1"/>
    <col min="11" max="11" width="19.85546875" bestFit="1" customWidth="1"/>
  </cols>
  <sheetData>
    <row r="1" spans="1:6" ht="16.5" thickBot="1" x14ac:dyDescent="0.3">
      <c r="A1" s="3" t="s">
        <v>4</v>
      </c>
    </row>
    <row r="2" spans="1:6" ht="14.25" x14ac:dyDescent="0.2">
      <c r="A2" s="5"/>
      <c r="B2" s="9" t="s">
        <v>34</v>
      </c>
      <c r="C2" s="14" t="s">
        <v>35</v>
      </c>
      <c r="D2" s="11"/>
      <c r="E2" s="15"/>
      <c r="F2" s="13" t="s">
        <v>53</v>
      </c>
    </row>
    <row r="3" spans="1:6" ht="15.75" thickBot="1" x14ac:dyDescent="0.3">
      <c r="A3" s="16" t="s">
        <v>12</v>
      </c>
      <c r="B3" s="22" t="s">
        <v>4</v>
      </c>
      <c r="C3" s="16" t="s">
        <v>13</v>
      </c>
      <c r="D3" s="19" t="s">
        <v>61</v>
      </c>
      <c r="E3" s="17" t="s">
        <v>12</v>
      </c>
      <c r="F3" s="18"/>
    </row>
    <row r="4" spans="1:6" x14ac:dyDescent="0.2">
      <c r="A4" s="10" t="s">
        <v>14</v>
      </c>
      <c r="B4" s="12"/>
      <c r="C4" s="115"/>
      <c r="D4" s="11"/>
      <c r="E4" s="11"/>
      <c r="F4" s="12"/>
    </row>
    <row r="5" spans="1:6" x14ac:dyDescent="0.2">
      <c r="A5" s="7" t="s">
        <v>30</v>
      </c>
      <c r="B5" s="59">
        <v>70</v>
      </c>
      <c r="C5" s="116">
        <v>22.3</v>
      </c>
      <c r="D5" s="58">
        <f>2.6</f>
        <v>2.6</v>
      </c>
      <c r="E5" s="58">
        <v>20</v>
      </c>
      <c r="F5" s="59">
        <f>SUM(B5)-(C5+E5+D5)</f>
        <v>25.1</v>
      </c>
    </row>
    <row r="6" spans="1:6" x14ac:dyDescent="0.2">
      <c r="A6" s="7" t="s">
        <v>31</v>
      </c>
      <c r="B6" s="59">
        <v>70</v>
      </c>
      <c r="C6" s="116">
        <v>22.3</v>
      </c>
      <c r="D6" s="58">
        <f t="shared" ref="D6:D15" si="0">2.6</f>
        <v>2.6</v>
      </c>
      <c r="E6" s="58">
        <v>20</v>
      </c>
      <c r="F6" s="59">
        <f t="shared" ref="F6:F7" si="1">SUM(B6)-(C6+E6+D6)</f>
        <v>25.1</v>
      </c>
    </row>
    <row r="7" spans="1:6" x14ac:dyDescent="0.2">
      <c r="A7" s="7" t="s">
        <v>64</v>
      </c>
      <c r="B7" s="59">
        <v>70</v>
      </c>
      <c r="C7" s="116">
        <v>22.3</v>
      </c>
      <c r="D7" s="58">
        <f t="shared" si="0"/>
        <v>2.6</v>
      </c>
      <c r="E7" s="58">
        <v>20</v>
      </c>
      <c r="F7" s="59">
        <f t="shared" si="1"/>
        <v>25.1</v>
      </c>
    </row>
    <row r="8" spans="1:6" x14ac:dyDescent="0.2">
      <c r="A8" s="6" t="s">
        <v>15</v>
      </c>
      <c r="B8" s="59"/>
      <c r="C8" s="116"/>
      <c r="D8" s="58"/>
      <c r="E8" s="58"/>
      <c r="F8" s="59"/>
    </row>
    <row r="9" spans="1:6" x14ac:dyDescent="0.2">
      <c r="A9" s="7" t="s">
        <v>32</v>
      </c>
      <c r="B9" s="59">
        <v>90</v>
      </c>
      <c r="C9" s="116">
        <v>22.3</v>
      </c>
      <c r="D9" s="58">
        <f t="shared" si="0"/>
        <v>2.6</v>
      </c>
      <c r="E9" s="58">
        <v>20</v>
      </c>
      <c r="F9" s="59">
        <f t="shared" ref="F9:F16" si="2">IF(B9=0,0,(B9)-(C9+E9+D9))</f>
        <v>45.1</v>
      </c>
    </row>
    <row r="10" spans="1:6" x14ac:dyDescent="0.2">
      <c r="A10" s="7" t="s">
        <v>33</v>
      </c>
      <c r="B10" s="59">
        <v>90</v>
      </c>
      <c r="C10" s="116">
        <v>22.3</v>
      </c>
      <c r="D10" s="58">
        <f t="shared" si="0"/>
        <v>2.6</v>
      </c>
      <c r="E10" s="58">
        <v>20</v>
      </c>
      <c r="F10" s="59">
        <f t="shared" si="2"/>
        <v>45.1</v>
      </c>
    </row>
    <row r="11" spans="1:6" x14ac:dyDescent="0.2">
      <c r="A11" s="87" t="s">
        <v>50</v>
      </c>
      <c r="B11" s="88">
        <v>50</v>
      </c>
      <c r="C11" s="116">
        <v>22.3</v>
      </c>
      <c r="D11" s="58">
        <f t="shared" si="0"/>
        <v>2.6</v>
      </c>
      <c r="E11" s="58">
        <v>0</v>
      </c>
      <c r="F11" s="59">
        <f t="shared" si="2"/>
        <v>25.099999999999998</v>
      </c>
    </row>
    <row r="12" spans="1:6" x14ac:dyDescent="0.2">
      <c r="A12" s="89" t="s">
        <v>51</v>
      </c>
      <c r="B12" s="88">
        <v>25</v>
      </c>
      <c r="C12" s="116">
        <v>22.3</v>
      </c>
      <c r="D12" s="58">
        <f t="shared" si="0"/>
        <v>2.6</v>
      </c>
      <c r="E12" s="58">
        <v>0</v>
      </c>
      <c r="F12" s="59">
        <f t="shared" si="2"/>
        <v>9.9999999999997868E-2</v>
      </c>
    </row>
    <row r="13" spans="1:6" x14ac:dyDescent="0.2">
      <c r="A13" s="89" t="s">
        <v>48</v>
      </c>
      <c r="B13" s="88">
        <v>35</v>
      </c>
      <c r="C13" s="116">
        <v>22.3</v>
      </c>
      <c r="D13" s="58">
        <f t="shared" si="0"/>
        <v>2.6</v>
      </c>
      <c r="E13" s="58">
        <v>0</v>
      </c>
      <c r="F13" s="59">
        <f t="shared" si="2"/>
        <v>10.099999999999998</v>
      </c>
    </row>
    <row r="14" spans="1:6" x14ac:dyDescent="0.2">
      <c r="A14" s="89" t="s">
        <v>47</v>
      </c>
      <c r="B14" s="88">
        <v>0</v>
      </c>
      <c r="C14" s="116">
        <v>22.3</v>
      </c>
      <c r="D14" s="58">
        <f t="shared" si="0"/>
        <v>2.6</v>
      </c>
      <c r="E14" s="58">
        <v>0</v>
      </c>
      <c r="F14" s="59">
        <f t="shared" si="2"/>
        <v>0</v>
      </c>
    </row>
    <row r="15" spans="1:6" x14ac:dyDescent="0.2">
      <c r="A15" s="89" t="s">
        <v>46</v>
      </c>
      <c r="B15" s="88">
        <v>0</v>
      </c>
      <c r="C15" s="116">
        <v>22.3</v>
      </c>
      <c r="D15" s="58">
        <f t="shared" si="0"/>
        <v>2.6</v>
      </c>
      <c r="E15" s="58">
        <v>0</v>
      </c>
      <c r="F15" s="59">
        <f t="shared" si="2"/>
        <v>0</v>
      </c>
    </row>
    <row r="16" spans="1:6" x14ac:dyDescent="0.2">
      <c r="A16" s="89" t="s">
        <v>16</v>
      </c>
      <c r="B16" s="88">
        <v>25</v>
      </c>
      <c r="C16" s="116">
        <v>22.3</v>
      </c>
      <c r="D16" s="58">
        <v>0</v>
      </c>
      <c r="E16" s="58">
        <v>0</v>
      </c>
      <c r="F16" s="59">
        <f t="shared" si="2"/>
        <v>2.6999999999999993</v>
      </c>
    </row>
    <row r="17" spans="1:7" ht="13.5" thickBot="1" x14ac:dyDescent="0.25">
      <c r="A17" s="90" t="s">
        <v>52</v>
      </c>
      <c r="B17" s="91">
        <v>0</v>
      </c>
      <c r="C17" s="117">
        <v>22.3</v>
      </c>
      <c r="D17" s="60">
        <v>2.6</v>
      </c>
      <c r="E17" s="60">
        <v>0</v>
      </c>
      <c r="F17" s="61">
        <f>IF(B17=0,0,(B17)-(C17+E17+D17))</f>
        <v>0</v>
      </c>
    </row>
    <row r="18" spans="1:7" x14ac:dyDescent="0.2">
      <c r="A18" s="2" t="s">
        <v>38</v>
      </c>
    </row>
    <row r="19" spans="1:7" ht="13.5" thickBot="1" x14ac:dyDescent="0.25"/>
    <row r="20" spans="1:7" ht="15" thickBot="1" x14ac:dyDescent="0.25">
      <c r="A20" s="29" t="s">
        <v>34</v>
      </c>
      <c r="B20" s="30"/>
      <c r="C20" s="31"/>
      <c r="D20" s="32" t="s">
        <v>35</v>
      </c>
      <c r="E20" s="33"/>
      <c r="F20" s="34"/>
      <c r="G20" s="20" t="s">
        <v>37</v>
      </c>
    </row>
    <row r="21" spans="1:7" ht="15.75" thickBot="1" x14ac:dyDescent="0.3">
      <c r="A21" s="16" t="s">
        <v>12</v>
      </c>
      <c r="B21" s="17" t="s">
        <v>39</v>
      </c>
      <c r="C21" s="27" t="s">
        <v>4</v>
      </c>
      <c r="D21" s="23" t="s">
        <v>55</v>
      </c>
      <c r="E21" s="21" t="s">
        <v>62</v>
      </c>
      <c r="F21" s="24" t="s">
        <v>54</v>
      </c>
      <c r="G21" s="25" t="s">
        <v>36</v>
      </c>
    </row>
    <row r="22" spans="1:7" x14ac:dyDescent="0.2">
      <c r="A22" s="10" t="s">
        <v>14</v>
      </c>
      <c r="B22" s="11"/>
      <c r="C22" s="12"/>
      <c r="D22" s="26"/>
      <c r="E22" s="11"/>
      <c r="F22" s="11"/>
      <c r="G22" s="12"/>
    </row>
    <row r="23" spans="1:7" x14ac:dyDescent="0.2">
      <c r="A23" s="7" t="s">
        <v>23</v>
      </c>
      <c r="B23" s="4">
        <v>10</v>
      </c>
      <c r="C23" s="59">
        <f>B23*B5</f>
        <v>700</v>
      </c>
      <c r="D23" s="62">
        <f>B23*C5</f>
        <v>223</v>
      </c>
      <c r="E23" s="58">
        <f>B23*D5</f>
        <v>26</v>
      </c>
      <c r="F23" s="58">
        <f>B23*E5</f>
        <v>200</v>
      </c>
      <c r="G23" s="59">
        <f>SUM(C23)-(D23+F23)</f>
        <v>277</v>
      </c>
    </row>
    <row r="24" spans="1:7" x14ac:dyDescent="0.2">
      <c r="A24" s="7" t="s">
        <v>82</v>
      </c>
      <c r="B24" s="4">
        <v>25</v>
      </c>
      <c r="C24" s="59">
        <f>B24*B6</f>
        <v>1750</v>
      </c>
      <c r="D24" s="62">
        <f>B24*C6</f>
        <v>557.5</v>
      </c>
      <c r="E24" s="58">
        <f>B24*D6</f>
        <v>65</v>
      </c>
      <c r="F24" s="58">
        <f>B24*E6</f>
        <v>500</v>
      </c>
      <c r="G24" s="59">
        <f>SUM(C24)-(D24+F24)</f>
        <v>692.5</v>
      </c>
    </row>
    <row r="25" spans="1:7" x14ac:dyDescent="0.2">
      <c r="A25" s="7" t="s">
        <v>64</v>
      </c>
      <c r="B25" s="4">
        <v>14</v>
      </c>
      <c r="C25" s="59">
        <f>B25*B7</f>
        <v>980</v>
      </c>
      <c r="D25" s="62">
        <f>B25*C7</f>
        <v>312.2</v>
      </c>
      <c r="E25" s="58">
        <f>B25*D7</f>
        <v>36.4</v>
      </c>
      <c r="F25" s="58">
        <f>B25*E7</f>
        <v>280</v>
      </c>
      <c r="G25" s="59">
        <f>SUM(C25)-(D25+F25)</f>
        <v>387.79999999999995</v>
      </c>
    </row>
    <row r="26" spans="1:7" x14ac:dyDescent="0.2">
      <c r="A26" s="6" t="s">
        <v>15</v>
      </c>
      <c r="B26" s="4"/>
      <c r="C26" s="59"/>
      <c r="D26" s="62"/>
      <c r="E26" s="58"/>
      <c r="F26" s="58"/>
      <c r="G26" s="59"/>
    </row>
    <row r="27" spans="1:7" x14ac:dyDescent="0.2">
      <c r="A27" s="7" t="s">
        <v>32</v>
      </c>
      <c r="B27" s="4">
        <v>35</v>
      </c>
      <c r="C27" s="59">
        <f>B27*B9</f>
        <v>3150</v>
      </c>
      <c r="D27" s="62">
        <f t="shared" ref="D27:D35" si="3">B27*C9</f>
        <v>780.5</v>
      </c>
      <c r="E27" s="58">
        <f t="shared" ref="E27:E35" si="4">B27*D9</f>
        <v>91</v>
      </c>
      <c r="F27" s="58">
        <f t="shared" ref="F27:F35" si="5">B27*E9</f>
        <v>700</v>
      </c>
      <c r="G27" s="59">
        <f t="shared" ref="G27:G35" si="6">SUM(C27)-(D27+F27)</f>
        <v>1669.5</v>
      </c>
    </row>
    <row r="28" spans="1:7" x14ac:dyDescent="0.2">
      <c r="A28" s="7" t="s">
        <v>33</v>
      </c>
      <c r="B28" s="4">
        <v>25</v>
      </c>
      <c r="C28" s="59">
        <f>B28*B10</f>
        <v>2250</v>
      </c>
      <c r="D28" s="62">
        <f t="shared" si="3"/>
        <v>557.5</v>
      </c>
      <c r="E28" s="58">
        <f t="shared" si="4"/>
        <v>65</v>
      </c>
      <c r="F28" s="58">
        <f t="shared" si="5"/>
        <v>500</v>
      </c>
      <c r="G28" s="59">
        <f t="shared" si="6"/>
        <v>1192.5</v>
      </c>
    </row>
    <row r="29" spans="1:7" x14ac:dyDescent="0.2">
      <c r="A29" s="87" t="s">
        <v>50</v>
      </c>
      <c r="B29" s="92">
        <v>10</v>
      </c>
      <c r="C29" s="59">
        <f>B29*B11</f>
        <v>500</v>
      </c>
      <c r="D29" s="62">
        <f t="shared" si="3"/>
        <v>223</v>
      </c>
      <c r="E29" s="58">
        <f t="shared" si="4"/>
        <v>26</v>
      </c>
      <c r="F29" s="58">
        <f t="shared" si="5"/>
        <v>0</v>
      </c>
      <c r="G29" s="59">
        <f t="shared" si="6"/>
        <v>277</v>
      </c>
    </row>
    <row r="30" spans="1:7" x14ac:dyDescent="0.2">
      <c r="A30" s="89" t="s">
        <v>51</v>
      </c>
      <c r="B30" s="92">
        <v>8</v>
      </c>
      <c r="C30" s="59">
        <f>B12*B30</f>
        <v>200</v>
      </c>
      <c r="D30" s="62">
        <f t="shared" si="3"/>
        <v>178.4</v>
      </c>
      <c r="E30" s="58">
        <f t="shared" si="4"/>
        <v>20.8</v>
      </c>
      <c r="F30" s="58">
        <f t="shared" si="5"/>
        <v>0</v>
      </c>
      <c r="G30" s="59">
        <f t="shared" si="6"/>
        <v>21.599999999999994</v>
      </c>
    </row>
    <row r="31" spans="1:7" x14ac:dyDescent="0.2">
      <c r="A31" s="89" t="s">
        <v>48</v>
      </c>
      <c r="B31" s="92">
        <v>7</v>
      </c>
      <c r="C31" s="59">
        <f>B31*B13</f>
        <v>245</v>
      </c>
      <c r="D31" s="62">
        <f t="shared" si="3"/>
        <v>156.1</v>
      </c>
      <c r="E31" s="58">
        <f t="shared" si="4"/>
        <v>18.2</v>
      </c>
      <c r="F31" s="58">
        <f t="shared" si="5"/>
        <v>0</v>
      </c>
      <c r="G31" s="59">
        <f t="shared" si="6"/>
        <v>88.9</v>
      </c>
    </row>
    <row r="32" spans="1:7" x14ac:dyDescent="0.2">
      <c r="A32" s="89" t="s">
        <v>47</v>
      </c>
      <c r="B32" s="92">
        <v>6</v>
      </c>
      <c r="C32" s="59">
        <f>B32*B14</f>
        <v>0</v>
      </c>
      <c r="D32" s="62">
        <f t="shared" si="3"/>
        <v>133.80000000000001</v>
      </c>
      <c r="E32" s="58">
        <f t="shared" si="4"/>
        <v>15.600000000000001</v>
      </c>
      <c r="F32" s="58">
        <f t="shared" si="5"/>
        <v>0</v>
      </c>
      <c r="G32" s="59">
        <f t="shared" si="6"/>
        <v>-133.80000000000001</v>
      </c>
    </row>
    <row r="33" spans="1:7" x14ac:dyDescent="0.2">
      <c r="A33" s="89" t="s">
        <v>46</v>
      </c>
      <c r="B33" s="92">
        <v>6</v>
      </c>
      <c r="C33" s="59">
        <v>0</v>
      </c>
      <c r="D33" s="62">
        <f t="shared" si="3"/>
        <v>133.80000000000001</v>
      </c>
      <c r="E33" s="58">
        <f t="shared" si="4"/>
        <v>15.600000000000001</v>
      </c>
      <c r="F33" s="58">
        <f t="shared" si="5"/>
        <v>0</v>
      </c>
      <c r="G33" s="59">
        <f t="shared" si="6"/>
        <v>-133.80000000000001</v>
      </c>
    </row>
    <row r="34" spans="1:7" x14ac:dyDescent="0.2">
      <c r="A34" s="89" t="s">
        <v>16</v>
      </c>
      <c r="B34" s="92">
        <v>10</v>
      </c>
      <c r="C34" s="59">
        <f>B34*B16</f>
        <v>250</v>
      </c>
      <c r="D34" s="62">
        <v>0</v>
      </c>
      <c r="E34" s="58">
        <f t="shared" si="4"/>
        <v>0</v>
      </c>
      <c r="F34" s="58">
        <f t="shared" si="5"/>
        <v>0</v>
      </c>
      <c r="G34" s="59">
        <f t="shared" si="6"/>
        <v>250</v>
      </c>
    </row>
    <row r="35" spans="1:7" ht="13.5" thickBot="1" x14ac:dyDescent="0.25">
      <c r="A35" s="90" t="s">
        <v>52</v>
      </c>
      <c r="B35" s="93">
        <v>2</v>
      </c>
      <c r="C35" s="61">
        <f>B35*B17</f>
        <v>0</v>
      </c>
      <c r="D35" s="63">
        <f t="shared" si="3"/>
        <v>44.6</v>
      </c>
      <c r="E35" s="60">
        <f t="shared" si="4"/>
        <v>5.2</v>
      </c>
      <c r="F35" s="60">
        <f t="shared" si="5"/>
        <v>0</v>
      </c>
      <c r="G35" s="61">
        <f t="shared" si="6"/>
        <v>-44.6</v>
      </c>
    </row>
    <row r="36" spans="1:7" ht="13.5" thickBot="1" x14ac:dyDescent="0.25">
      <c r="A36" s="28" t="s">
        <v>63</v>
      </c>
      <c r="B36" s="1">
        <f>SUM(B23:B29)+B31+SUM(B33:B35)</f>
        <v>144</v>
      </c>
      <c r="C36" s="64">
        <f>SUM(C23:C35)</f>
        <v>10025</v>
      </c>
      <c r="D36" s="64">
        <f>SUM(D23:D35)</f>
        <v>3300.4</v>
      </c>
      <c r="E36" s="64">
        <f>SUM(E23:E35)</f>
        <v>384.8</v>
      </c>
      <c r="F36" s="65">
        <f>SUM(F23:F35)</f>
        <v>2180</v>
      </c>
      <c r="G36" s="66">
        <f>+SUM(G23:G35)</f>
        <v>4544.5999999999995</v>
      </c>
    </row>
  </sheetData>
  <phoneticPr fontId="16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37" sqref="E37"/>
    </sheetView>
  </sheetViews>
  <sheetFormatPr defaultColWidth="11.42578125" defaultRowHeight="12.75" x14ac:dyDescent="0.2"/>
  <cols>
    <col min="2" max="2" width="11.42578125" style="70"/>
    <col min="3" max="3" width="15.140625" bestFit="1" customWidth="1"/>
    <col min="4" max="4" width="11.42578125" style="70"/>
  </cols>
  <sheetData>
    <row r="1" spans="1:5" ht="13.5" thickBot="1" x14ac:dyDescent="0.25">
      <c r="A1" s="82" t="s">
        <v>0</v>
      </c>
      <c r="B1" s="77"/>
      <c r="C1" s="82" t="s">
        <v>3</v>
      </c>
      <c r="D1" s="78"/>
      <c r="E1" t="s">
        <v>21</v>
      </c>
    </row>
    <row r="2" spans="1:5" x14ac:dyDescent="0.2">
      <c r="A2" s="79" t="s">
        <v>73</v>
      </c>
      <c r="B2" s="80">
        <v>25</v>
      </c>
      <c r="C2" s="79" t="s">
        <v>65</v>
      </c>
      <c r="D2" s="81">
        <v>7</v>
      </c>
      <c r="E2" t="s">
        <v>75</v>
      </c>
    </row>
    <row r="3" spans="1:5" x14ac:dyDescent="0.2">
      <c r="A3" s="8"/>
      <c r="B3" s="72"/>
      <c r="C3" s="8" t="s">
        <v>66</v>
      </c>
      <c r="D3" s="59">
        <v>2</v>
      </c>
      <c r="E3" t="s">
        <v>74</v>
      </c>
    </row>
    <row r="4" spans="1:5" x14ac:dyDescent="0.2">
      <c r="A4" s="8"/>
      <c r="B4" s="72"/>
      <c r="C4" s="8" t="s">
        <v>67</v>
      </c>
      <c r="D4" s="59">
        <v>7</v>
      </c>
      <c r="E4" t="s">
        <v>75</v>
      </c>
    </row>
    <row r="5" spans="1:5" x14ac:dyDescent="0.2">
      <c r="A5" s="8"/>
      <c r="B5" s="72"/>
      <c r="C5" s="8" t="s">
        <v>68</v>
      </c>
      <c r="D5" s="59">
        <v>1.9</v>
      </c>
      <c r="E5" t="s">
        <v>76</v>
      </c>
    </row>
    <row r="6" spans="1:5" x14ac:dyDescent="0.2">
      <c r="A6" s="8"/>
      <c r="B6" s="72"/>
      <c r="C6" s="8" t="s">
        <v>69</v>
      </c>
      <c r="D6" s="59">
        <v>1.9</v>
      </c>
      <c r="E6" t="s">
        <v>77</v>
      </c>
    </row>
    <row r="7" spans="1:5" x14ac:dyDescent="0.2">
      <c r="A7" s="8"/>
      <c r="B7" s="72"/>
      <c r="C7" s="8" t="s">
        <v>70</v>
      </c>
      <c r="D7" s="59">
        <v>1.9</v>
      </c>
      <c r="E7" t="s">
        <v>78</v>
      </c>
    </row>
    <row r="8" spans="1:5" x14ac:dyDescent="0.2">
      <c r="A8" s="8"/>
      <c r="B8" s="72"/>
      <c r="C8" s="8" t="s">
        <v>71</v>
      </c>
      <c r="D8" s="59">
        <v>1.9</v>
      </c>
      <c r="E8" t="s">
        <v>79</v>
      </c>
    </row>
    <row r="9" spans="1:5" x14ac:dyDescent="0.2">
      <c r="A9" s="8"/>
      <c r="B9" s="72"/>
      <c r="C9" s="8"/>
      <c r="D9" s="59"/>
    </row>
    <row r="10" spans="1:5" ht="13.5" thickBot="1" x14ac:dyDescent="0.25">
      <c r="A10" s="73"/>
      <c r="B10" s="74"/>
      <c r="C10" s="73" t="s">
        <v>80</v>
      </c>
      <c r="D10" s="75">
        <f>B11-D12</f>
        <v>1.4000000000000057</v>
      </c>
    </row>
    <row r="11" spans="1:5" ht="13.5" thickBot="1" x14ac:dyDescent="0.25">
      <c r="A11" s="76" t="s">
        <v>72</v>
      </c>
      <c r="B11" s="77">
        <f>SUM(B2:B10)</f>
        <v>25</v>
      </c>
      <c r="C11" s="76" t="s">
        <v>72</v>
      </c>
      <c r="D11" s="78">
        <f>SUM(D2:D10)</f>
        <v>25</v>
      </c>
    </row>
    <row r="12" spans="1:5" x14ac:dyDescent="0.2">
      <c r="D12" s="71">
        <f>SUM(D2:D9)</f>
        <v>23.599999999999994</v>
      </c>
    </row>
  </sheetData>
  <phoneticPr fontId="16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Begroting 2017</vt:lpstr>
      <vt:lpstr>Contributie verdeling</vt:lpstr>
      <vt:lpstr>Verantwoording inschrijfgeld</vt:lpstr>
      <vt:lpstr>'Begroting 2017'!Afdrukbereik</vt:lpstr>
      <vt:lpstr>'Contributie verdeling'!Afdrukbereik</vt:lpstr>
      <vt:lpstr>'Verantwoording inschrijfgeld'!Afdrukbereik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Teeuwen</dc:creator>
  <cp:lastModifiedBy>Lennard</cp:lastModifiedBy>
  <cp:lastPrinted>2015-11-20T17:26:11Z</cp:lastPrinted>
  <dcterms:created xsi:type="dcterms:W3CDTF">2009-03-21T10:24:51Z</dcterms:created>
  <dcterms:modified xsi:type="dcterms:W3CDTF">2016-09-05T18:46:06Z</dcterms:modified>
</cp:coreProperties>
</file>