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0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AEHooge/Dropbox/Scouting/Bestuur/Bestuur_Shared/Financien/2015/Verantwoording/"/>
    </mc:Choice>
  </mc:AlternateContent>
  <bookViews>
    <workbookView xWindow="0" yWindow="0" windowWidth="25600" windowHeight="16000"/>
  </bookViews>
  <sheets>
    <sheet name="Begroting 2015 (met)" sheetId="1" r:id="rId1"/>
    <sheet name="Contributie verdeling (met)" sheetId="5" r:id="rId2"/>
  </sheets>
  <definedNames>
    <definedName name="_xlnm.Print_Area" localSheetId="0">'Begroting 2015 (met)'!#REF!</definedName>
    <definedName name="_xlnm.Print_Area" localSheetId="1">'Contributie verdeling (met)'!$A$1:$G$36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1" l="1"/>
  <c r="D42" i="1"/>
  <c r="E16" i="1"/>
  <c r="E17" i="1"/>
  <c r="E18" i="1"/>
  <c r="E19" i="1"/>
  <c r="E22" i="1"/>
  <c r="E23" i="1"/>
  <c r="E24" i="1"/>
  <c r="E27" i="1"/>
  <c r="E28" i="1"/>
  <c r="E29" i="1"/>
  <c r="E30" i="1"/>
  <c r="E31" i="1"/>
  <c r="E32" i="1"/>
  <c r="E33" i="1"/>
  <c r="E34" i="1"/>
  <c r="E35" i="1"/>
  <c r="E36" i="1"/>
  <c r="E37" i="1"/>
  <c r="E40" i="1"/>
  <c r="E41" i="1"/>
  <c r="E42" i="1"/>
  <c r="E45" i="1"/>
  <c r="E15" i="1"/>
  <c r="E3" i="1"/>
  <c r="E5" i="1"/>
  <c r="E6" i="1"/>
  <c r="E7" i="1"/>
  <c r="E8" i="1"/>
  <c r="E11" i="1"/>
  <c r="E12" i="1"/>
  <c r="E2" i="1"/>
  <c r="C29" i="5"/>
  <c r="C23" i="5"/>
  <c r="C24" i="5"/>
  <c r="C25" i="5"/>
  <c r="C27" i="5"/>
  <c r="C28" i="5"/>
  <c r="C30" i="5"/>
  <c r="C31" i="5"/>
  <c r="C32" i="5"/>
  <c r="C34" i="5"/>
  <c r="C35" i="5"/>
  <c r="D23" i="5"/>
  <c r="D5" i="5"/>
  <c r="E23" i="5"/>
  <c r="D24" i="5"/>
  <c r="D6" i="5"/>
  <c r="E24" i="5"/>
  <c r="D25" i="5"/>
  <c r="D7" i="5"/>
  <c r="E25" i="5"/>
  <c r="D27" i="5"/>
  <c r="D9" i="5"/>
  <c r="E27" i="5"/>
  <c r="D28" i="5"/>
  <c r="D10" i="5"/>
  <c r="E28" i="5"/>
  <c r="D29" i="5"/>
  <c r="D11" i="5"/>
  <c r="E29" i="5"/>
  <c r="D30" i="5"/>
  <c r="D12" i="5"/>
  <c r="E30" i="5"/>
  <c r="D31" i="5"/>
  <c r="D13" i="5"/>
  <c r="E31" i="5"/>
  <c r="D32" i="5"/>
  <c r="D14" i="5"/>
  <c r="E32" i="5"/>
  <c r="D33" i="5"/>
  <c r="D15" i="5"/>
  <c r="E33" i="5"/>
  <c r="D34" i="5"/>
  <c r="D35" i="5"/>
  <c r="F23" i="5"/>
  <c r="F24" i="5"/>
  <c r="F25" i="5"/>
  <c r="F27" i="5"/>
  <c r="F28" i="5"/>
  <c r="F9" i="5"/>
  <c r="F10" i="5"/>
  <c r="F11" i="5"/>
  <c r="F12" i="5"/>
  <c r="F13" i="5"/>
  <c r="F14" i="5"/>
  <c r="F15" i="5"/>
  <c r="F16" i="5"/>
  <c r="F17" i="5"/>
  <c r="E34" i="5"/>
  <c r="E35" i="5"/>
  <c r="E36" i="5"/>
  <c r="F6" i="5"/>
  <c r="F7" i="5"/>
  <c r="F5" i="5"/>
  <c r="F29" i="5"/>
  <c r="B36" i="5"/>
  <c r="C36" i="5"/>
  <c r="D36" i="5"/>
  <c r="F31" i="5"/>
  <c r="F30" i="5"/>
  <c r="F32" i="5"/>
  <c r="F33" i="5"/>
  <c r="F34" i="5"/>
  <c r="F35" i="5"/>
  <c r="F36" i="5"/>
  <c r="G29" i="5"/>
  <c r="G30" i="5"/>
  <c r="G31" i="5"/>
  <c r="G32" i="5"/>
  <c r="G23" i="5"/>
  <c r="G24" i="5"/>
  <c r="G25" i="5"/>
  <c r="G27" i="5"/>
  <c r="G28" i="5"/>
  <c r="G33" i="5"/>
  <c r="G34" i="5"/>
  <c r="G35" i="5"/>
  <c r="G36" i="5"/>
</calcChain>
</file>

<file path=xl/sharedStrings.xml><?xml version="1.0" encoding="utf-8"?>
<sst xmlns="http://schemas.openxmlformats.org/spreadsheetml/2006/main" count="92" uniqueCount="68">
  <si>
    <t>Contributie</t>
  </si>
  <si>
    <t>Subsidie gemeente</t>
  </si>
  <si>
    <t>Huisvesting en materiaal:</t>
  </si>
  <si>
    <t>Kosten activiteiten:</t>
  </si>
  <si>
    <t>Diverse kosten:</t>
  </si>
  <si>
    <t>Website</t>
  </si>
  <si>
    <t>Kamer van Koophandel</t>
  </si>
  <si>
    <t>Totaal</t>
  </si>
  <si>
    <t>Speltak</t>
  </si>
  <si>
    <t>Scouting NL</t>
  </si>
  <si>
    <t>10 min</t>
  </si>
  <si>
    <t>10 plus</t>
  </si>
  <si>
    <t>Donateurs</t>
  </si>
  <si>
    <t>Inschrijfgeld</t>
  </si>
  <si>
    <t>RvdM kleding</t>
  </si>
  <si>
    <t>Actie Bamboes</t>
  </si>
  <si>
    <t>Scouting Loterij</t>
  </si>
  <si>
    <t>Speltakgelden:</t>
  </si>
  <si>
    <t>Bevers</t>
  </si>
  <si>
    <t>Welpen Jongens</t>
  </si>
  <si>
    <t>Scouts</t>
  </si>
  <si>
    <t>Contributie:</t>
  </si>
  <si>
    <t>Explorers</t>
  </si>
  <si>
    <t>Subsidies / acties:</t>
  </si>
  <si>
    <t>Overige inkomsten:</t>
  </si>
  <si>
    <t>bevers</t>
  </si>
  <si>
    <t>welpen jongens</t>
  </si>
  <si>
    <t>scouts</t>
  </si>
  <si>
    <t>explorers</t>
  </si>
  <si>
    <t>In</t>
  </si>
  <si>
    <t>Uit</t>
  </si>
  <si>
    <t>Totaal over tbv groep</t>
  </si>
  <si>
    <t>Winst</t>
  </si>
  <si>
    <t>Totalen</t>
  </si>
  <si>
    <t>Aantal leden</t>
  </si>
  <si>
    <t>Administratiekosten / bank</t>
  </si>
  <si>
    <t>Verzekering bestuursaansprakelijkheid</t>
  </si>
  <si>
    <t>Promotie / werving</t>
  </si>
  <si>
    <t>Groepsraad / ALV</t>
  </si>
  <si>
    <t>Kaderleden</t>
  </si>
  <si>
    <t>MOT (leidinggevend)</t>
  </si>
  <si>
    <t>MOT (niet leidinggevend)</t>
  </si>
  <si>
    <t>Stam (niet leidinggevend)</t>
  </si>
  <si>
    <t>Stam (leidinggevend)</t>
  </si>
  <si>
    <t>Bestuur</t>
  </si>
  <si>
    <t>Groep</t>
  </si>
  <si>
    <t>Totaal speltak</t>
  </si>
  <si>
    <t>Totaal SN</t>
  </si>
  <si>
    <t>Facilitaire voorzieningen</t>
  </si>
  <si>
    <t>Sponsoring</t>
  </si>
  <si>
    <t>Overige activiteiten</t>
  </si>
  <si>
    <t>Regio Zeeland</t>
  </si>
  <si>
    <t>Totaal regio</t>
  </si>
  <si>
    <t>Totalen:</t>
  </si>
  <si>
    <t>Groepsdag / open dag / Kapelsedag</t>
  </si>
  <si>
    <t>Kosten presentjes wegaande leiding</t>
  </si>
  <si>
    <t>Shantiwelpen</t>
  </si>
  <si>
    <t>Huur gebouw, materiaal en reserve</t>
  </si>
  <si>
    <t>Scoutshop / kosten inschrijving</t>
  </si>
  <si>
    <t>Trainingen / Scout-In / Leidingdag</t>
  </si>
  <si>
    <t>Welpen</t>
  </si>
  <si>
    <t>Onvoorziende kosten (1,93%)</t>
  </si>
  <si>
    <t>Daadwerkelijk</t>
  </si>
  <si>
    <t>Verschil</t>
  </si>
  <si>
    <t>Begroting</t>
  </si>
  <si>
    <t>Aanschaf en onderhoud klein materiaal</t>
  </si>
  <si>
    <t>Inkomsten:</t>
  </si>
  <si>
    <t>Uitgave: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</si>
</sst>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_-&quot;€&quot;\ * #,##0.00\-;_-&quot;€&quot;\ * &quot;-&quot;??_-;_-@_-"/>
  </numFmts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</font>
    <font>
      <sz val="11"/>
      <color theme="1"/>
      <name val="Arial"/>
    </font>
    <font>
      <b/>
      <i/>
      <sz val="11"/>
      <color theme="1"/>
      <name val="Arial"/>
    </font>
    <font>
      <b/>
      <sz val="11"/>
      <color theme="1"/>
      <name val="Arial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2"/>
      <color theme="1"/>
      <name val="Calibri"/>
    </font>
    <font>
      <b/>
      <sz val="12"/>
      <color theme="1"/>
      <name val="Calibri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90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2" xfId="0" applyBorder="1"/>
    <xf numFmtId="0" fontId="3" fillId="0" borderId="3" xfId="0" applyFont="1" applyBorder="1"/>
    <xf numFmtId="0" fontId="1" fillId="0" borderId="6" xfId="0" applyFont="1" applyBorder="1"/>
    <xf numFmtId="0" fontId="0" fillId="0" borderId="6" xfId="0" applyBorder="1" applyAlignment="1">
      <alignment horizontal="right"/>
    </xf>
    <xf numFmtId="0" fontId="4" fillId="0" borderId="11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7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13" xfId="0" applyFont="1" applyBorder="1"/>
    <xf numFmtId="0" fontId="5" fillId="0" borderId="14" xfId="0" applyFont="1" applyBorder="1"/>
    <xf numFmtId="0" fontId="6" fillId="0" borderId="19" xfId="0" applyFont="1" applyBorder="1"/>
    <xf numFmtId="0" fontId="1" fillId="0" borderId="14" xfId="0" applyFont="1" applyBorder="1"/>
    <xf numFmtId="0" fontId="4" fillId="0" borderId="20" xfId="0" applyFont="1" applyBorder="1"/>
    <xf numFmtId="0" fontId="5" fillId="0" borderId="0" xfId="0" applyFont="1" applyFill="1" applyBorder="1"/>
    <xf numFmtId="0" fontId="5" fillId="0" borderId="15" xfId="0" applyFont="1" applyBorder="1"/>
    <xf numFmtId="0" fontId="6" fillId="0" borderId="23" xfId="0" applyFont="1" applyBorder="1"/>
    <xf numFmtId="0" fontId="6" fillId="0" borderId="24" xfId="0" applyFont="1" applyBorder="1"/>
    <xf numFmtId="0" fontId="5" fillId="0" borderId="17" xfId="0" applyFont="1" applyBorder="1"/>
    <xf numFmtId="0" fontId="0" fillId="0" borderId="25" xfId="0" applyBorder="1"/>
    <xf numFmtId="0" fontId="6" fillId="0" borderId="15" xfId="0" applyFont="1" applyBorder="1"/>
    <xf numFmtId="0" fontId="1" fillId="0" borderId="18" xfId="0" applyFont="1" applyBorder="1"/>
    <xf numFmtId="0" fontId="4" fillId="0" borderId="3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164" fontId="0" fillId="0" borderId="2" xfId="29" applyFont="1" applyBorder="1"/>
    <xf numFmtId="164" fontId="0" fillId="0" borderId="7" xfId="29" applyFont="1" applyBorder="1"/>
    <xf numFmtId="164" fontId="0" fillId="0" borderId="9" xfId="29" applyFont="1" applyBorder="1"/>
    <xf numFmtId="164" fontId="0" fillId="0" borderId="10" xfId="29" applyFont="1" applyBorder="1"/>
    <xf numFmtId="164" fontId="0" fillId="0" borderId="26" xfId="29" applyFont="1" applyBorder="1"/>
    <xf numFmtId="164" fontId="0" fillId="0" borderId="27" xfId="29" applyFont="1" applyBorder="1"/>
    <xf numFmtId="164" fontId="0" fillId="0" borderId="1" xfId="29" applyFont="1" applyBorder="1"/>
    <xf numFmtId="164" fontId="0" fillId="0" borderId="28" xfId="29" applyFont="1" applyFill="1" applyBorder="1"/>
    <xf numFmtId="164" fontId="0" fillId="0" borderId="29" xfId="29" applyFont="1" applyFill="1" applyBorder="1"/>
    <xf numFmtId="0" fontId="12" fillId="0" borderId="6" xfId="0" applyFont="1" applyBorder="1" applyAlignment="1">
      <alignment horizontal="left"/>
    </xf>
    <xf numFmtId="164" fontId="12" fillId="0" borderId="7" xfId="29" applyFont="1" applyBorder="1"/>
    <xf numFmtId="0" fontId="12" fillId="0" borderId="6" xfId="0" applyFont="1" applyBorder="1"/>
    <xf numFmtId="0" fontId="12" fillId="0" borderId="8" xfId="0" applyFont="1" applyBorder="1"/>
    <xf numFmtId="164" fontId="12" fillId="0" borderId="10" xfId="29" applyFont="1" applyBorder="1"/>
    <xf numFmtId="0" fontId="12" fillId="0" borderId="2" xfId="0" applyFont="1" applyBorder="1"/>
    <xf numFmtId="0" fontId="12" fillId="0" borderId="9" xfId="0" applyFont="1" applyBorder="1"/>
    <xf numFmtId="0" fontId="13" fillId="0" borderId="0" xfId="0" applyFont="1"/>
    <xf numFmtId="164" fontId="13" fillId="0" borderId="0" xfId="29" applyFont="1"/>
    <xf numFmtId="0" fontId="13" fillId="0" borderId="0" xfId="29" applyNumberFormat="1" applyFont="1" applyFill="1"/>
    <xf numFmtId="0" fontId="14" fillId="0" borderId="0" xfId="0" applyFont="1"/>
    <xf numFmtId="164" fontId="14" fillId="0" borderId="0" xfId="29" applyFont="1"/>
  </cellXfs>
  <cellStyles count="90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Gevolgde hyperlink" xfId="81" builtinId="9" hidden="1"/>
    <cellStyle name="Gevolgde hyperlink" xfId="83" builtinId="9" hidden="1"/>
    <cellStyle name="Gevolgde hyperlink" xfId="85" builtinId="9" hidden="1"/>
    <cellStyle name="Gevolgde hyperlink" xfId="87" builtinId="9" hidden="1"/>
    <cellStyle name="Gevolgde hyperlink" xfId="8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Stand." xfId="0" builtinId="0"/>
    <cellStyle name="Valuta" xfId="29" builtinId="4"/>
  </cellStyles>
  <dxfs count="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F45"/>
  <sheetViews>
    <sheetView tabSelected="1" topLeftCell="A14" workbookViewId="0">
      <selection activeCell="A44" sqref="A44:E45"/>
    </sheetView>
  </sheetViews>
  <sheetFormatPr baseColWidth="10" defaultColWidth="28" defaultRowHeight="16" x14ac:dyDescent="0.2"/>
  <cols>
    <col min="1" max="1" width="18.33203125" style="50" bestFit="1" customWidth="1"/>
    <col min="2" max="2" width="27.33203125" style="50" bestFit="1" customWidth="1"/>
    <col min="3" max="4" width="11.83203125" style="51" bestFit="1" customWidth="1"/>
    <col min="5" max="5" width="10.83203125" style="51" bestFit="1" customWidth="1"/>
    <col min="6" max="16384" width="28" style="50"/>
  </cols>
  <sheetData>
    <row r="1" spans="1:5" x14ac:dyDescent="0.2">
      <c r="A1" s="50" t="s">
        <v>21</v>
      </c>
      <c r="C1" s="51" t="s">
        <v>64</v>
      </c>
      <c r="D1" s="51" t="s">
        <v>62</v>
      </c>
      <c r="E1" s="51" t="s">
        <v>63</v>
      </c>
    </row>
    <row r="2" spans="1:5" x14ac:dyDescent="0.2">
      <c r="A2" s="50">
        <v>1</v>
      </c>
      <c r="B2" s="50" t="s">
        <v>0</v>
      </c>
      <c r="C2" s="51">
        <v>6209</v>
      </c>
      <c r="D2" s="51">
        <v>5840.22</v>
      </c>
      <c r="E2" s="51">
        <f>D2-C2</f>
        <v>-368.77999999999975</v>
      </c>
    </row>
    <row r="3" spans="1:5" x14ac:dyDescent="0.2">
      <c r="A3" s="50">
        <v>2</v>
      </c>
      <c r="B3" s="50" t="s">
        <v>13</v>
      </c>
      <c r="C3" s="51">
        <v>300</v>
      </c>
      <c r="D3" s="51">
        <v>550</v>
      </c>
      <c r="E3" s="51">
        <f t="shared" ref="E3:E12" si="0">D3-C3</f>
        <v>250</v>
      </c>
    </row>
    <row r="4" spans="1:5" x14ac:dyDescent="0.2">
      <c r="A4" s="50" t="s">
        <v>23</v>
      </c>
      <c r="E4" s="52"/>
    </row>
    <row r="5" spans="1:5" x14ac:dyDescent="0.2">
      <c r="A5" s="50">
        <v>3</v>
      </c>
      <c r="B5" s="50" t="s">
        <v>1</v>
      </c>
      <c r="C5" s="51">
        <v>350</v>
      </c>
      <c r="D5" s="51">
        <v>1158.27</v>
      </c>
      <c r="E5" s="51">
        <f t="shared" si="0"/>
        <v>808.27</v>
      </c>
    </row>
    <row r="6" spans="1:5" x14ac:dyDescent="0.2">
      <c r="A6" s="50">
        <v>4</v>
      </c>
      <c r="B6" s="50" t="s">
        <v>15</v>
      </c>
      <c r="C6" s="51">
        <v>4500</v>
      </c>
      <c r="D6" s="51">
        <v>4956.6899999999996</v>
      </c>
      <c r="E6" s="51">
        <f t="shared" si="0"/>
        <v>456.6899999999996</v>
      </c>
    </row>
    <row r="7" spans="1:5" ht="14" customHeight="1" x14ac:dyDescent="0.2">
      <c r="A7" s="50">
        <v>5</v>
      </c>
      <c r="B7" s="50" t="s">
        <v>16</v>
      </c>
      <c r="C7" s="51">
        <v>1000</v>
      </c>
      <c r="D7" s="51">
        <v>1060.07</v>
      </c>
      <c r="E7" s="51">
        <f t="shared" si="0"/>
        <v>60.069999999999936</v>
      </c>
    </row>
    <row r="8" spans="1:5" x14ac:dyDescent="0.2">
      <c r="A8" s="50">
        <v>6</v>
      </c>
      <c r="B8" s="50" t="s">
        <v>49</v>
      </c>
      <c r="C8" s="51">
        <v>0</v>
      </c>
      <c r="D8" s="51">
        <v>516.03</v>
      </c>
      <c r="E8" s="51">
        <f t="shared" si="0"/>
        <v>516.03</v>
      </c>
    </row>
    <row r="10" spans="1:5" x14ac:dyDescent="0.2">
      <c r="A10" s="50" t="s">
        <v>24</v>
      </c>
    </row>
    <row r="11" spans="1:5" x14ac:dyDescent="0.2">
      <c r="A11" s="50">
        <v>7</v>
      </c>
      <c r="B11" s="50" t="s">
        <v>14</v>
      </c>
      <c r="C11" s="51">
        <v>400</v>
      </c>
      <c r="D11" s="51">
        <v>655</v>
      </c>
      <c r="E11" s="51">
        <f t="shared" si="0"/>
        <v>255</v>
      </c>
    </row>
    <row r="12" spans="1:5" x14ac:dyDescent="0.2">
      <c r="A12" s="50">
        <v>8</v>
      </c>
      <c r="B12" s="50" t="s">
        <v>7</v>
      </c>
      <c r="C12" s="51">
        <v>17530</v>
      </c>
      <c r="D12" s="51">
        <v>19387.689999999999</v>
      </c>
      <c r="E12" s="51">
        <f t="shared" si="0"/>
        <v>1857.6899999999987</v>
      </c>
    </row>
    <row r="14" spans="1:5" x14ac:dyDescent="0.2">
      <c r="A14" s="50" t="s">
        <v>17</v>
      </c>
    </row>
    <row r="15" spans="1:5" x14ac:dyDescent="0.2">
      <c r="A15" s="50">
        <v>9</v>
      </c>
      <c r="B15" s="50" t="s">
        <v>18</v>
      </c>
      <c r="C15" s="51">
        <v>280</v>
      </c>
      <c r="D15" s="51">
        <v>353.12</v>
      </c>
      <c r="E15" s="51">
        <f>C15-D15</f>
        <v>-73.12</v>
      </c>
    </row>
    <row r="16" spans="1:5" x14ac:dyDescent="0.2">
      <c r="A16" s="50">
        <v>10</v>
      </c>
      <c r="B16" s="50" t="s">
        <v>19</v>
      </c>
      <c r="C16" s="51">
        <v>620</v>
      </c>
      <c r="D16" s="51">
        <v>559.98</v>
      </c>
      <c r="E16" s="51">
        <f t="shared" ref="E16:E42" si="1">C16-D16</f>
        <v>60.019999999999982</v>
      </c>
    </row>
    <row r="17" spans="1:5" x14ac:dyDescent="0.2">
      <c r="A17" s="50">
        <v>11</v>
      </c>
      <c r="B17" s="50" t="s">
        <v>56</v>
      </c>
      <c r="C17" s="51">
        <v>440</v>
      </c>
      <c r="D17" s="51">
        <v>553.33000000000004</v>
      </c>
      <c r="E17" s="51">
        <f t="shared" si="1"/>
        <v>-113.33000000000004</v>
      </c>
    </row>
    <row r="18" spans="1:5" ht="14" customHeight="1" x14ac:dyDescent="0.2">
      <c r="A18" s="50">
        <v>12</v>
      </c>
      <c r="B18" s="50" t="s">
        <v>20</v>
      </c>
      <c r="C18" s="51">
        <v>820</v>
      </c>
      <c r="D18" s="51">
        <v>765.6</v>
      </c>
      <c r="E18" s="51">
        <f t="shared" si="1"/>
        <v>54.399999999999977</v>
      </c>
    </row>
    <row r="19" spans="1:5" x14ac:dyDescent="0.2">
      <c r="A19" s="50">
        <v>13</v>
      </c>
      <c r="B19" s="50" t="s">
        <v>22</v>
      </c>
      <c r="C19" s="51">
        <v>300</v>
      </c>
      <c r="D19" s="51">
        <v>313.33</v>
      </c>
      <c r="E19" s="51">
        <f t="shared" si="1"/>
        <v>-13.329999999999984</v>
      </c>
    </row>
    <row r="21" spans="1:5" x14ac:dyDescent="0.2">
      <c r="A21" s="50" t="s">
        <v>3</v>
      </c>
    </row>
    <row r="22" spans="1:5" x14ac:dyDescent="0.2">
      <c r="A22" s="50">
        <v>14</v>
      </c>
      <c r="B22" s="50" t="s">
        <v>59</v>
      </c>
      <c r="C22" s="51">
        <v>550</v>
      </c>
      <c r="D22" s="51">
        <v>1135.22</v>
      </c>
      <c r="E22" s="51">
        <f t="shared" si="1"/>
        <v>-585.22</v>
      </c>
    </row>
    <row r="23" spans="1:5" x14ac:dyDescent="0.2">
      <c r="A23" s="50">
        <v>15</v>
      </c>
      <c r="B23" s="50" t="s">
        <v>54</v>
      </c>
      <c r="C23" s="51">
        <v>250</v>
      </c>
      <c r="D23" s="51">
        <v>121.57</v>
      </c>
      <c r="E23" s="51">
        <f t="shared" si="1"/>
        <v>128.43</v>
      </c>
    </row>
    <row r="24" spans="1:5" x14ac:dyDescent="0.2">
      <c r="A24" s="50">
        <v>16</v>
      </c>
      <c r="B24" s="50" t="s">
        <v>50</v>
      </c>
      <c r="C24" s="51">
        <v>100</v>
      </c>
      <c r="D24" s="51">
        <v>0</v>
      </c>
      <c r="E24" s="51">
        <f t="shared" si="1"/>
        <v>100</v>
      </c>
    </row>
    <row r="26" spans="1:5" x14ac:dyDescent="0.2">
      <c r="A26" s="50" t="s">
        <v>4</v>
      </c>
    </row>
    <row r="27" spans="1:5" x14ac:dyDescent="0.2">
      <c r="A27" s="50">
        <v>17</v>
      </c>
      <c r="B27" s="50" t="s">
        <v>5</v>
      </c>
      <c r="C27" s="51">
        <v>90</v>
      </c>
      <c r="D27" s="51">
        <v>84.46</v>
      </c>
      <c r="E27" s="51">
        <f t="shared" si="1"/>
        <v>5.5400000000000063</v>
      </c>
    </row>
    <row r="28" spans="1:5" x14ac:dyDescent="0.2">
      <c r="A28" s="50">
        <v>18</v>
      </c>
      <c r="B28" s="50" t="s">
        <v>38</v>
      </c>
      <c r="C28" s="51">
        <v>20</v>
      </c>
      <c r="D28" s="51">
        <v>26.63</v>
      </c>
      <c r="E28" s="51">
        <f t="shared" si="1"/>
        <v>-6.629999999999999</v>
      </c>
    </row>
    <row r="29" spans="1:5" x14ac:dyDescent="0.2">
      <c r="A29" s="50">
        <v>19</v>
      </c>
      <c r="B29" s="50" t="s">
        <v>36</v>
      </c>
      <c r="C29" s="51">
        <v>100</v>
      </c>
      <c r="D29" s="51">
        <v>0</v>
      </c>
      <c r="E29" s="51">
        <f t="shared" si="1"/>
        <v>100</v>
      </c>
    </row>
    <row r="30" spans="1:5" x14ac:dyDescent="0.2">
      <c r="A30" s="50">
        <v>20</v>
      </c>
      <c r="B30" s="50" t="s">
        <v>14</v>
      </c>
      <c r="C30" s="51">
        <v>0</v>
      </c>
      <c r="D30" s="51">
        <v>0</v>
      </c>
      <c r="E30" s="51">
        <f t="shared" si="1"/>
        <v>0</v>
      </c>
    </row>
    <row r="31" spans="1:5" x14ac:dyDescent="0.2">
      <c r="A31" s="50">
        <v>21</v>
      </c>
      <c r="B31" s="50" t="s">
        <v>58</v>
      </c>
      <c r="C31" s="51">
        <v>300</v>
      </c>
      <c r="D31" s="51">
        <v>242.5</v>
      </c>
      <c r="E31" s="51">
        <f t="shared" si="1"/>
        <v>57.5</v>
      </c>
    </row>
    <row r="32" spans="1:5" x14ac:dyDescent="0.2">
      <c r="A32" s="50">
        <v>22</v>
      </c>
      <c r="B32" s="50" t="s">
        <v>6</v>
      </c>
      <c r="C32" s="51">
        <v>0</v>
      </c>
      <c r="D32" s="51">
        <v>0</v>
      </c>
      <c r="E32" s="51">
        <f t="shared" si="1"/>
        <v>0</v>
      </c>
    </row>
    <row r="33" spans="1:6" x14ac:dyDescent="0.2">
      <c r="A33" s="50">
        <v>23</v>
      </c>
      <c r="B33" s="50" t="s">
        <v>35</v>
      </c>
      <c r="C33" s="51">
        <v>300</v>
      </c>
      <c r="D33" s="51">
        <v>385.61</v>
      </c>
      <c r="E33" s="51">
        <f t="shared" si="1"/>
        <v>-85.610000000000014</v>
      </c>
    </row>
    <row r="34" spans="1:6" x14ac:dyDescent="0.2">
      <c r="A34" s="50">
        <v>24</v>
      </c>
      <c r="B34" s="50" t="s">
        <v>37</v>
      </c>
      <c r="C34" s="51">
        <v>200</v>
      </c>
      <c r="D34" s="51">
        <v>0</v>
      </c>
      <c r="E34" s="51">
        <f t="shared" si="1"/>
        <v>200</v>
      </c>
    </row>
    <row r="35" spans="1:6" x14ac:dyDescent="0.2">
      <c r="A35" s="50">
        <v>25</v>
      </c>
      <c r="B35" s="50" t="s">
        <v>48</v>
      </c>
      <c r="C35" s="51">
        <v>200</v>
      </c>
      <c r="D35" s="51">
        <v>313.39999999999998</v>
      </c>
      <c r="E35" s="51">
        <f t="shared" si="1"/>
        <v>-113.39999999999998</v>
      </c>
    </row>
    <row r="36" spans="1:6" x14ac:dyDescent="0.2">
      <c r="A36" s="50">
        <v>26</v>
      </c>
      <c r="B36" s="50" t="s">
        <v>55</v>
      </c>
      <c r="C36" s="51">
        <v>50</v>
      </c>
      <c r="D36" s="51">
        <v>33.950000000000003</v>
      </c>
      <c r="E36" s="51">
        <f t="shared" si="1"/>
        <v>16.049999999999997</v>
      </c>
    </row>
    <row r="37" spans="1:6" x14ac:dyDescent="0.2">
      <c r="A37" s="50">
        <v>27</v>
      </c>
      <c r="B37" s="50" t="s">
        <v>65</v>
      </c>
      <c r="C37" s="51">
        <v>0</v>
      </c>
      <c r="D37" s="51">
        <v>367.45</v>
      </c>
      <c r="E37" s="51">
        <f t="shared" si="1"/>
        <v>-367.45</v>
      </c>
    </row>
    <row r="39" spans="1:6" x14ac:dyDescent="0.2">
      <c r="A39" s="50" t="s">
        <v>2</v>
      </c>
    </row>
    <row r="40" spans="1:6" x14ac:dyDescent="0.2">
      <c r="A40" s="50">
        <v>28</v>
      </c>
      <c r="B40" s="50" t="s">
        <v>57</v>
      </c>
      <c r="C40" s="51">
        <v>7800</v>
      </c>
      <c r="D40" s="51">
        <v>7192.29</v>
      </c>
      <c r="E40" s="51">
        <f t="shared" si="1"/>
        <v>607.71</v>
      </c>
    </row>
    <row r="41" spans="1:6" x14ac:dyDescent="0.2">
      <c r="A41" s="50">
        <v>29</v>
      </c>
      <c r="B41" s="50" t="s">
        <v>61</v>
      </c>
      <c r="C41" s="51">
        <v>339</v>
      </c>
      <c r="D41" s="51">
        <v>144.5</v>
      </c>
      <c r="E41" s="51">
        <f t="shared" si="1"/>
        <v>194.5</v>
      </c>
      <c r="F41" s="53"/>
    </row>
    <row r="42" spans="1:6" x14ac:dyDescent="0.2">
      <c r="A42" s="50">
        <v>30</v>
      </c>
      <c r="B42" s="50" t="s">
        <v>7</v>
      </c>
      <c r="C42" s="51">
        <v>17530</v>
      </c>
      <c r="D42" s="51">
        <f>SUM(10557.1+7192.29)</f>
        <v>17749.39</v>
      </c>
      <c r="E42" s="51">
        <f t="shared" si="1"/>
        <v>-219.38999999999942</v>
      </c>
    </row>
    <row r="44" spans="1:6" x14ac:dyDescent="0.2">
      <c r="C44" s="53" t="s">
        <v>66</v>
      </c>
      <c r="D44" s="53" t="s">
        <v>67</v>
      </c>
      <c r="E44" s="50"/>
    </row>
    <row r="45" spans="1:6" x14ac:dyDescent="0.2">
      <c r="A45" s="50">
        <v>31</v>
      </c>
      <c r="B45" s="53" t="s">
        <v>7</v>
      </c>
      <c r="C45" s="51">
        <v>19387.689999999999</v>
      </c>
      <c r="D45" s="51">
        <f>D42</f>
        <v>17749.39</v>
      </c>
      <c r="E45" s="54">
        <f>C45-D45</f>
        <v>1638.2999999999993</v>
      </c>
    </row>
  </sheetData>
  <phoneticPr fontId="11" type="noConversion"/>
  <conditionalFormatting sqref="E2:E45">
    <cfRule type="cellIs" dxfId="2" priority="3" operator="greaterThan">
      <formula>50</formula>
    </cfRule>
    <cfRule type="cellIs" dxfId="1" priority="2" operator="lessThan">
      <formula>-50</formula>
    </cfRule>
    <cfRule type="cellIs" dxfId="0" priority="1" operator="between">
      <formula>-50</formula>
      <formula>50</formula>
    </cfRule>
  </conditionalFormatting>
  <pageMargins left="1" right="1" top="1" bottom="1" header="0.5" footer="0.5"/>
  <pageSetup paperSize="9" scale="94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G36"/>
  <sheetViews>
    <sheetView workbookViewId="0">
      <selection activeCell="B12" sqref="B12"/>
    </sheetView>
  </sheetViews>
  <sheetFormatPr baseColWidth="10" defaultColWidth="11.5" defaultRowHeight="13" x14ac:dyDescent="0.15"/>
  <cols>
    <col min="1" max="1" width="22.1640625" bestFit="1" customWidth="1"/>
    <col min="2" max="3" width="13.5" bestFit="1" customWidth="1"/>
    <col min="4" max="4" width="14.33203125" bestFit="1" customWidth="1"/>
    <col min="5" max="5" width="13.33203125" bestFit="1" customWidth="1"/>
    <col min="6" max="6" width="15.33203125" bestFit="1" customWidth="1"/>
    <col min="7" max="7" width="23.5" bestFit="1" customWidth="1"/>
    <col min="8" max="8" width="29.83203125" bestFit="1" customWidth="1"/>
    <col min="9" max="9" width="18.1640625" customWidth="1"/>
    <col min="10" max="10" width="11.6640625" bestFit="1" customWidth="1"/>
    <col min="11" max="11" width="19.83203125" bestFit="1" customWidth="1"/>
  </cols>
  <sheetData>
    <row r="1" spans="1:6" ht="17" thickBot="1" x14ac:dyDescent="0.25">
      <c r="A1" s="3" t="s">
        <v>0</v>
      </c>
    </row>
    <row r="2" spans="1:6" ht="14" x14ac:dyDescent="0.15">
      <c r="A2" s="5"/>
      <c r="B2" s="8" t="s">
        <v>29</v>
      </c>
      <c r="C2" s="13" t="s">
        <v>30</v>
      </c>
      <c r="D2" s="10"/>
      <c r="E2" s="14"/>
      <c r="F2" s="12" t="s">
        <v>45</v>
      </c>
    </row>
    <row r="3" spans="1:6" ht="15" thickBot="1" x14ac:dyDescent="0.2">
      <c r="A3" s="15" t="s">
        <v>8</v>
      </c>
      <c r="B3" s="21" t="s">
        <v>0</v>
      </c>
      <c r="C3" s="15" t="s">
        <v>9</v>
      </c>
      <c r="D3" s="18" t="s">
        <v>51</v>
      </c>
      <c r="E3" s="16" t="s">
        <v>8</v>
      </c>
      <c r="F3" s="17"/>
    </row>
    <row r="4" spans="1:6" x14ac:dyDescent="0.15">
      <c r="A4" s="9" t="s">
        <v>10</v>
      </c>
      <c r="B4" s="11"/>
      <c r="C4" s="25"/>
      <c r="D4" s="10"/>
      <c r="E4" s="10"/>
      <c r="F4" s="11"/>
    </row>
    <row r="5" spans="1:6" x14ac:dyDescent="0.15">
      <c r="A5" s="7" t="s">
        <v>25</v>
      </c>
      <c r="B5" s="35">
        <v>70</v>
      </c>
      <c r="C5" s="38">
        <v>26</v>
      </c>
      <c r="D5" s="34">
        <f>2.6</f>
        <v>2.6</v>
      </c>
      <c r="E5" s="34">
        <v>20</v>
      </c>
      <c r="F5" s="35">
        <f>SUM(B5)-(C5+E5+D5)</f>
        <v>21.4</v>
      </c>
    </row>
    <row r="6" spans="1:6" x14ac:dyDescent="0.15">
      <c r="A6" s="7" t="s">
        <v>26</v>
      </c>
      <c r="B6" s="35">
        <v>70</v>
      </c>
      <c r="C6" s="38">
        <v>26</v>
      </c>
      <c r="D6" s="34">
        <f t="shared" ref="D6:D15" si="0">2.6</f>
        <v>2.6</v>
      </c>
      <c r="E6" s="34">
        <v>20</v>
      </c>
      <c r="F6" s="35">
        <f t="shared" ref="F6:F7" si="1">SUM(B6)-(C6+E6+D6)</f>
        <v>21.4</v>
      </c>
    </row>
    <row r="7" spans="1:6" x14ac:dyDescent="0.15">
      <c r="A7" s="7" t="s">
        <v>56</v>
      </c>
      <c r="B7" s="35">
        <v>70</v>
      </c>
      <c r="C7" s="38">
        <v>26</v>
      </c>
      <c r="D7" s="34">
        <f t="shared" si="0"/>
        <v>2.6</v>
      </c>
      <c r="E7" s="34">
        <v>20</v>
      </c>
      <c r="F7" s="35">
        <f t="shared" si="1"/>
        <v>21.4</v>
      </c>
    </row>
    <row r="8" spans="1:6" x14ac:dyDescent="0.15">
      <c r="A8" s="6" t="s">
        <v>11</v>
      </c>
      <c r="B8" s="35"/>
      <c r="C8" s="38"/>
      <c r="D8" s="34"/>
      <c r="E8" s="34"/>
      <c r="F8" s="35"/>
    </row>
    <row r="9" spans="1:6" x14ac:dyDescent="0.15">
      <c r="A9" s="7" t="s">
        <v>27</v>
      </c>
      <c r="B9" s="35">
        <v>90</v>
      </c>
      <c r="C9" s="38">
        <v>26</v>
      </c>
      <c r="D9" s="34">
        <f t="shared" si="0"/>
        <v>2.6</v>
      </c>
      <c r="E9" s="34">
        <v>20</v>
      </c>
      <c r="F9" s="35">
        <f t="shared" ref="F9:F16" si="2">IF(B9=0,0,(B9)-(C9+E9+D9))</f>
        <v>41.4</v>
      </c>
    </row>
    <row r="10" spans="1:6" x14ac:dyDescent="0.15">
      <c r="A10" s="7" t="s">
        <v>28</v>
      </c>
      <c r="B10" s="35">
        <v>90</v>
      </c>
      <c r="C10" s="38">
        <v>26</v>
      </c>
      <c r="D10" s="34">
        <f t="shared" si="0"/>
        <v>2.6</v>
      </c>
      <c r="E10" s="34">
        <v>20</v>
      </c>
      <c r="F10" s="35">
        <f t="shared" si="2"/>
        <v>41.4</v>
      </c>
    </row>
    <row r="11" spans="1:6" x14ac:dyDescent="0.15">
      <c r="A11" s="43" t="s">
        <v>42</v>
      </c>
      <c r="B11" s="44">
        <v>50</v>
      </c>
      <c r="C11" s="38">
        <v>26</v>
      </c>
      <c r="D11" s="34">
        <f t="shared" si="0"/>
        <v>2.6</v>
      </c>
      <c r="E11" s="34">
        <v>0</v>
      </c>
      <c r="F11" s="35">
        <f t="shared" si="2"/>
        <v>21.4</v>
      </c>
    </row>
    <row r="12" spans="1:6" x14ac:dyDescent="0.15">
      <c r="A12" s="45" t="s">
        <v>43</v>
      </c>
      <c r="B12" s="44">
        <v>25</v>
      </c>
      <c r="C12" s="38">
        <v>26</v>
      </c>
      <c r="D12" s="34">
        <f t="shared" si="0"/>
        <v>2.6</v>
      </c>
      <c r="E12" s="34">
        <v>0</v>
      </c>
      <c r="F12" s="35">
        <f t="shared" si="2"/>
        <v>-3.6000000000000014</v>
      </c>
    </row>
    <row r="13" spans="1:6" x14ac:dyDescent="0.15">
      <c r="A13" s="45" t="s">
        <v>41</v>
      </c>
      <c r="B13" s="44">
        <v>35</v>
      </c>
      <c r="C13" s="38">
        <v>26</v>
      </c>
      <c r="D13" s="34">
        <f t="shared" si="0"/>
        <v>2.6</v>
      </c>
      <c r="E13" s="34">
        <v>0</v>
      </c>
      <c r="F13" s="35">
        <f t="shared" si="2"/>
        <v>6.3999999999999986</v>
      </c>
    </row>
    <row r="14" spans="1:6" x14ac:dyDescent="0.15">
      <c r="A14" s="45" t="s">
        <v>40</v>
      </c>
      <c r="B14" s="44">
        <v>0</v>
      </c>
      <c r="C14" s="38">
        <v>26</v>
      </c>
      <c r="D14" s="34">
        <f t="shared" si="0"/>
        <v>2.6</v>
      </c>
      <c r="E14" s="34">
        <v>0</v>
      </c>
      <c r="F14" s="35">
        <f t="shared" si="2"/>
        <v>0</v>
      </c>
    </row>
    <row r="15" spans="1:6" x14ac:dyDescent="0.15">
      <c r="A15" s="45" t="s">
        <v>39</v>
      </c>
      <c r="B15" s="44">
        <v>0</v>
      </c>
      <c r="C15" s="38">
        <v>26</v>
      </c>
      <c r="D15" s="34">
        <f t="shared" si="0"/>
        <v>2.6</v>
      </c>
      <c r="E15" s="34">
        <v>0</v>
      </c>
      <c r="F15" s="35">
        <f t="shared" si="2"/>
        <v>0</v>
      </c>
    </row>
    <row r="16" spans="1:6" x14ac:dyDescent="0.15">
      <c r="A16" s="45" t="s">
        <v>12</v>
      </c>
      <c r="B16" s="44">
        <v>25</v>
      </c>
      <c r="C16" s="38">
        <v>0</v>
      </c>
      <c r="D16" s="34">
        <v>0</v>
      </c>
      <c r="E16" s="34">
        <v>0</v>
      </c>
      <c r="F16" s="35">
        <f t="shared" si="2"/>
        <v>25</v>
      </c>
    </row>
    <row r="17" spans="1:7" ht="14" thickBot="1" x14ac:dyDescent="0.2">
      <c r="A17" s="46" t="s">
        <v>44</v>
      </c>
      <c r="B17" s="47">
        <v>0</v>
      </c>
      <c r="C17" s="39">
        <v>26</v>
      </c>
      <c r="D17" s="36">
        <v>2.6</v>
      </c>
      <c r="E17" s="36">
        <v>0</v>
      </c>
      <c r="F17" s="37">
        <f>IF(B17=0,0,(B17)-(C17+E17+D17))</f>
        <v>0</v>
      </c>
    </row>
    <row r="18" spans="1:7" x14ac:dyDescent="0.15">
      <c r="A18" s="2" t="s">
        <v>33</v>
      </c>
    </row>
    <row r="19" spans="1:7" ht="14" thickBot="1" x14ac:dyDescent="0.2"/>
    <row r="20" spans="1:7" ht="15" thickBot="1" x14ac:dyDescent="0.2">
      <c r="A20" s="28" t="s">
        <v>29</v>
      </c>
      <c r="B20" s="29"/>
      <c r="C20" s="30"/>
      <c r="D20" s="31" t="s">
        <v>30</v>
      </c>
      <c r="E20" s="32"/>
      <c r="F20" s="33"/>
      <c r="G20" s="19" t="s">
        <v>32</v>
      </c>
    </row>
    <row r="21" spans="1:7" ht="15" thickBot="1" x14ac:dyDescent="0.2">
      <c r="A21" s="15" t="s">
        <v>8</v>
      </c>
      <c r="B21" s="16" t="s">
        <v>34</v>
      </c>
      <c r="C21" s="26" t="s">
        <v>0</v>
      </c>
      <c r="D21" s="22" t="s">
        <v>47</v>
      </c>
      <c r="E21" s="20" t="s">
        <v>52</v>
      </c>
      <c r="F21" s="23" t="s">
        <v>46</v>
      </c>
      <c r="G21" s="24" t="s">
        <v>31</v>
      </c>
    </row>
    <row r="22" spans="1:7" x14ac:dyDescent="0.15">
      <c r="A22" s="9" t="s">
        <v>10</v>
      </c>
      <c r="B22" s="10"/>
      <c r="C22" s="11"/>
      <c r="D22" s="25"/>
      <c r="E22" s="10"/>
      <c r="F22" s="10"/>
      <c r="G22" s="11"/>
    </row>
    <row r="23" spans="1:7" x14ac:dyDescent="0.15">
      <c r="A23" s="7" t="s">
        <v>18</v>
      </c>
      <c r="B23" s="4">
        <v>14</v>
      </c>
      <c r="C23" s="35">
        <f>B23*B5</f>
        <v>980</v>
      </c>
      <c r="D23" s="38">
        <f>B23*C5</f>
        <v>364</v>
      </c>
      <c r="E23" s="34">
        <f>B23*D5</f>
        <v>36.4</v>
      </c>
      <c r="F23" s="34">
        <f>B23*E5</f>
        <v>280</v>
      </c>
      <c r="G23" s="35">
        <f>SUM(C23)-(D23+F23)</f>
        <v>336</v>
      </c>
    </row>
    <row r="24" spans="1:7" x14ac:dyDescent="0.15">
      <c r="A24" s="7" t="s">
        <v>60</v>
      </c>
      <c r="B24" s="4">
        <v>31</v>
      </c>
      <c r="C24" s="35">
        <f>B24*B6</f>
        <v>2170</v>
      </c>
      <c r="D24" s="38">
        <f>B24*C6</f>
        <v>806</v>
      </c>
      <c r="E24" s="34">
        <f>B24*D6</f>
        <v>80.600000000000009</v>
      </c>
      <c r="F24" s="34">
        <f>B24*E6</f>
        <v>620</v>
      </c>
      <c r="G24" s="35">
        <f>SUM(C24)-(D24+F24)</f>
        <v>744</v>
      </c>
    </row>
    <row r="25" spans="1:7" x14ac:dyDescent="0.15">
      <c r="A25" s="7" t="s">
        <v>56</v>
      </c>
      <c r="B25" s="4">
        <v>22</v>
      </c>
      <c r="C25" s="35">
        <f>B25*B7</f>
        <v>1540</v>
      </c>
      <c r="D25" s="38">
        <f>B25*C7</f>
        <v>572</v>
      </c>
      <c r="E25" s="34">
        <f>B25*D7</f>
        <v>57.2</v>
      </c>
      <c r="F25" s="34">
        <f>B25*E7</f>
        <v>440</v>
      </c>
      <c r="G25" s="35">
        <f>SUM(C25)-(D25+F25)</f>
        <v>528</v>
      </c>
    </row>
    <row r="26" spans="1:7" x14ac:dyDescent="0.15">
      <c r="A26" s="6" t="s">
        <v>11</v>
      </c>
      <c r="B26" s="4"/>
      <c r="C26" s="35"/>
      <c r="D26" s="38"/>
      <c r="E26" s="34"/>
      <c r="F26" s="34"/>
      <c r="G26" s="35"/>
    </row>
    <row r="27" spans="1:7" x14ac:dyDescent="0.15">
      <c r="A27" s="7" t="s">
        <v>27</v>
      </c>
      <c r="B27" s="4">
        <v>41</v>
      </c>
      <c r="C27" s="35">
        <f>B27*B9</f>
        <v>3690</v>
      </c>
      <c r="D27" s="38">
        <f t="shared" ref="D27:D35" si="3">B27*C9</f>
        <v>1066</v>
      </c>
      <c r="E27" s="34">
        <f t="shared" ref="E27:E35" si="4">B27*D9</f>
        <v>106.60000000000001</v>
      </c>
      <c r="F27" s="34">
        <f t="shared" ref="F27:F35" si="5">B27*E9</f>
        <v>820</v>
      </c>
      <c r="G27" s="35">
        <f t="shared" ref="G27:G35" si="6">SUM(C27)-(D27+F27)</f>
        <v>1804</v>
      </c>
    </row>
    <row r="28" spans="1:7" x14ac:dyDescent="0.15">
      <c r="A28" s="7" t="s">
        <v>28</v>
      </c>
      <c r="B28" s="4">
        <v>15</v>
      </c>
      <c r="C28" s="35">
        <f>B28*B10</f>
        <v>1350</v>
      </c>
      <c r="D28" s="38">
        <f t="shared" si="3"/>
        <v>390</v>
      </c>
      <c r="E28" s="34">
        <f t="shared" si="4"/>
        <v>39</v>
      </c>
      <c r="F28" s="34">
        <f t="shared" si="5"/>
        <v>300</v>
      </c>
      <c r="G28" s="35">
        <f t="shared" si="6"/>
        <v>660</v>
      </c>
    </row>
    <row r="29" spans="1:7" x14ac:dyDescent="0.15">
      <c r="A29" s="43" t="s">
        <v>42</v>
      </c>
      <c r="B29" s="48">
        <v>10</v>
      </c>
      <c r="C29" s="35">
        <f>B29*B11</f>
        <v>500</v>
      </c>
      <c r="D29" s="38">
        <f t="shared" si="3"/>
        <v>260</v>
      </c>
      <c r="E29" s="34">
        <f t="shared" si="4"/>
        <v>26</v>
      </c>
      <c r="F29" s="34">
        <f t="shared" si="5"/>
        <v>0</v>
      </c>
      <c r="G29" s="35">
        <f t="shared" si="6"/>
        <v>240</v>
      </c>
    </row>
    <row r="30" spans="1:7" x14ac:dyDescent="0.15">
      <c r="A30" s="45" t="s">
        <v>43</v>
      </c>
      <c r="B30" s="48">
        <v>10</v>
      </c>
      <c r="C30" s="35">
        <f>B12*B30</f>
        <v>250</v>
      </c>
      <c r="D30" s="38">
        <f t="shared" si="3"/>
        <v>260</v>
      </c>
      <c r="E30" s="34">
        <f t="shared" si="4"/>
        <v>26</v>
      </c>
      <c r="F30" s="34">
        <f t="shared" si="5"/>
        <v>0</v>
      </c>
      <c r="G30" s="35">
        <f t="shared" si="6"/>
        <v>-10</v>
      </c>
    </row>
    <row r="31" spans="1:7" x14ac:dyDescent="0.15">
      <c r="A31" s="45" t="s">
        <v>41</v>
      </c>
      <c r="B31" s="48">
        <v>10</v>
      </c>
      <c r="C31" s="35">
        <f>B31*B13</f>
        <v>350</v>
      </c>
      <c r="D31" s="38">
        <f t="shared" si="3"/>
        <v>260</v>
      </c>
      <c r="E31" s="34">
        <f t="shared" si="4"/>
        <v>26</v>
      </c>
      <c r="F31" s="34">
        <f t="shared" si="5"/>
        <v>0</v>
      </c>
      <c r="G31" s="35">
        <f t="shared" si="6"/>
        <v>90</v>
      </c>
    </row>
    <row r="32" spans="1:7" x14ac:dyDescent="0.15">
      <c r="A32" s="45" t="s">
        <v>40</v>
      </c>
      <c r="B32" s="48">
        <v>10</v>
      </c>
      <c r="C32" s="35">
        <f>B32*B14</f>
        <v>0</v>
      </c>
      <c r="D32" s="38">
        <f t="shared" si="3"/>
        <v>260</v>
      </c>
      <c r="E32" s="34">
        <f t="shared" si="4"/>
        <v>26</v>
      </c>
      <c r="F32" s="34">
        <f t="shared" si="5"/>
        <v>0</v>
      </c>
      <c r="G32" s="35">
        <f t="shared" si="6"/>
        <v>-260</v>
      </c>
    </row>
    <row r="33" spans="1:7" x14ac:dyDescent="0.15">
      <c r="A33" s="45" t="s">
        <v>39</v>
      </c>
      <c r="B33" s="48">
        <v>2</v>
      </c>
      <c r="C33" s="35">
        <v>0</v>
      </c>
      <c r="D33" s="38">
        <f t="shared" si="3"/>
        <v>52</v>
      </c>
      <c r="E33" s="34">
        <f t="shared" si="4"/>
        <v>5.2</v>
      </c>
      <c r="F33" s="34">
        <f t="shared" si="5"/>
        <v>0</v>
      </c>
      <c r="G33" s="35">
        <f t="shared" si="6"/>
        <v>-52</v>
      </c>
    </row>
    <row r="34" spans="1:7" x14ac:dyDescent="0.15">
      <c r="A34" s="45" t="s">
        <v>12</v>
      </c>
      <c r="B34" s="48">
        <v>6</v>
      </c>
      <c r="C34" s="35">
        <f>B34*B16</f>
        <v>150</v>
      </c>
      <c r="D34" s="38">
        <f t="shared" si="3"/>
        <v>0</v>
      </c>
      <c r="E34" s="34">
        <f t="shared" si="4"/>
        <v>0</v>
      </c>
      <c r="F34" s="34">
        <f t="shared" si="5"/>
        <v>0</v>
      </c>
      <c r="G34" s="35">
        <f t="shared" si="6"/>
        <v>150</v>
      </c>
    </row>
    <row r="35" spans="1:7" ht="14" thickBot="1" x14ac:dyDescent="0.2">
      <c r="A35" s="46" t="s">
        <v>44</v>
      </c>
      <c r="B35" s="49">
        <v>2</v>
      </c>
      <c r="C35" s="37">
        <f>B35*B17</f>
        <v>0</v>
      </c>
      <c r="D35" s="39">
        <f t="shared" si="3"/>
        <v>52</v>
      </c>
      <c r="E35" s="36">
        <f t="shared" si="4"/>
        <v>5.2</v>
      </c>
      <c r="F35" s="36">
        <f t="shared" si="5"/>
        <v>0</v>
      </c>
      <c r="G35" s="37">
        <f t="shared" si="6"/>
        <v>-52</v>
      </c>
    </row>
    <row r="36" spans="1:7" ht="14" thickBot="1" x14ac:dyDescent="0.2">
      <c r="A36" s="27" t="s">
        <v>53</v>
      </c>
      <c r="B36" s="1">
        <f>SUM(B23:B29)+B31+SUM(B33:B35)</f>
        <v>153</v>
      </c>
      <c r="C36" s="40">
        <f>SUM(C23:C35)</f>
        <v>10980</v>
      </c>
      <c r="D36" s="40">
        <f>SUM(D23:D35)</f>
        <v>4342</v>
      </c>
      <c r="E36" s="40">
        <f>SUM(E23:E35)</f>
        <v>434.2</v>
      </c>
      <c r="F36" s="41">
        <f>SUM(F23:F35)</f>
        <v>2460</v>
      </c>
      <c r="G36" s="42">
        <f>+SUM(G23:G35)</f>
        <v>4178</v>
      </c>
    </row>
  </sheetData>
  <phoneticPr fontId="11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Begroting 2015 (met)</vt:lpstr>
      <vt:lpstr>Contributie verdeling (met)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Teeuwen</dc:creator>
  <cp:lastModifiedBy>Microsoft Office-gebruiker</cp:lastModifiedBy>
  <cp:lastPrinted>2014-10-25T07:53:59Z</cp:lastPrinted>
  <dcterms:created xsi:type="dcterms:W3CDTF">2009-03-21T10:24:51Z</dcterms:created>
  <dcterms:modified xsi:type="dcterms:W3CDTF">2016-07-27T15:46:37Z</dcterms:modified>
</cp:coreProperties>
</file>